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296" windowWidth="5475" windowHeight="8715" tabRatio="786" activeTab="0"/>
  </bookViews>
  <sheets>
    <sheet name="บัญชีโอนเงิน" sheetId="1" r:id="rId1"/>
    <sheet name="เงินเดือน" sheetId="2" r:id="rId2"/>
    <sheet name="บำเหน็จบำนาญ" sheetId="3" r:id="rId3"/>
    <sheet name="กบข" sheetId="4" r:id="rId4"/>
    <sheet name="กสจ" sheetId="5" r:id="rId5"/>
    <sheet name="ค่าเช่าบ้าน" sheetId="6" r:id="rId6"/>
    <sheet name="ค่ารักษาพยาบาล" sheetId="7" r:id="rId7"/>
    <sheet name="ค่าจ้างลูกจ้างสถานีสูบน้ำ" sheetId="8" r:id="rId8"/>
    <sheet name="เงินเดือนครู" sheetId="9" r:id="rId9"/>
  </sheets>
  <definedNames>
    <definedName name="_xlnm.Print_Area" localSheetId="3">'กบข'!$A$1:$Q$18</definedName>
    <definedName name="_xlnm.Print_Area" localSheetId="4">'กสจ'!$A$1:$Q$39</definedName>
    <definedName name="_xlnm.Print_Area" localSheetId="7">'ค่าจ้างลูกจ้างสถานีสูบน้ำ'!$A$1:$U$32</definedName>
    <definedName name="_xlnm.Print_Area" localSheetId="5">'ค่าเช่าบ้าน'!$A$1:$I$12</definedName>
    <definedName name="_xlnm.Print_Area" localSheetId="6">'ค่ารักษาพยาบาล'!$A$1:$J$30</definedName>
    <definedName name="_xlnm.Print_Area" localSheetId="1">'เงินเดือน'!$A$1:$V$53</definedName>
    <definedName name="_xlnm.Print_Area" localSheetId="0">'บัญชีโอนเงิน'!$A$1:$Z$53</definedName>
    <definedName name="_xlnm.Print_Area" localSheetId="2">'บำเหน็จบำนาญ'!$A$1:$N$17</definedName>
    <definedName name="_xlnm.Print_Titles" localSheetId="4">'กสจ'!$1:$6</definedName>
    <definedName name="_xlnm.Print_Titles" localSheetId="7">'ค่าจ้างลูกจ้างสถานีสูบน้ำ'!$1:$5</definedName>
    <definedName name="_xlnm.Print_Titles" localSheetId="6">'ค่ารักษาพยาบาล'!$1:$6</definedName>
    <definedName name="_xlnm.Print_Titles" localSheetId="1">'เงินเดือน'!$1:$6</definedName>
    <definedName name="_xlnm.Print_Titles" localSheetId="0">'บัญชีโอนเงิน'!$1:$6</definedName>
  </definedNames>
  <calcPr fullCalcOnLoad="1"/>
</workbook>
</file>

<file path=xl/sharedStrings.xml><?xml version="1.0" encoding="utf-8"?>
<sst xmlns="http://schemas.openxmlformats.org/spreadsheetml/2006/main" count="963" uniqueCount="399">
  <si>
    <t>ซับใหญ่</t>
  </si>
  <si>
    <t>อบต.บ้านแท่น</t>
  </si>
  <si>
    <t>กบข.</t>
  </si>
  <si>
    <t>รายละเอียดการโอนเงิน   ให้กับองค์กรปกครองส่วนท้องถิ่น</t>
  </si>
  <si>
    <t>สวัสดิการ</t>
  </si>
  <si>
    <t>อำเภอ</t>
  </si>
  <si>
    <t>อปท.</t>
  </si>
  <si>
    <t>หนองบัวแดง</t>
  </si>
  <si>
    <t>จัตุรัส</t>
  </si>
  <si>
    <t>เมืองชัยภูมิ</t>
  </si>
  <si>
    <t>บำเหน็จณรงค์</t>
  </si>
  <si>
    <t>ที่</t>
  </si>
  <si>
    <t>บ้านแท่น</t>
  </si>
  <si>
    <t>คอนสาร</t>
  </si>
  <si>
    <t>บุคลากรถ่ายโอน</t>
  </si>
  <si>
    <t>รวมเงิน</t>
  </si>
  <si>
    <t>รายชื่อ</t>
  </si>
  <si>
    <t>ตำแหน่ง</t>
  </si>
  <si>
    <t>ค่าครองชีพ</t>
  </si>
  <si>
    <t>อบต.บ้านค่าย</t>
  </si>
  <si>
    <t>ลำดับ</t>
  </si>
  <si>
    <t>ค่ารักษาพยาบาล</t>
  </si>
  <si>
    <t>ประเภท</t>
  </si>
  <si>
    <t>ทต.จัตุรัส</t>
  </si>
  <si>
    <t>รวมจำนวนเงิน</t>
  </si>
  <si>
    <t>เลขที่บัญชีกระแสรายวัน ธ.กรุงไทย</t>
  </si>
  <si>
    <t>285-6-00466-0</t>
  </si>
  <si>
    <t>307-6-06176-3</t>
  </si>
  <si>
    <t>342-6-00195-0</t>
  </si>
  <si>
    <t>307-6-06160-7</t>
  </si>
  <si>
    <t>307-6-06157-7</t>
  </si>
  <si>
    <t>342-6-00199-3</t>
  </si>
  <si>
    <t>342-6-00193-4</t>
  </si>
  <si>
    <t>342-6-00211-6</t>
  </si>
  <si>
    <t>รวม</t>
  </si>
  <si>
    <t>เงินตอบแทนพิเศษ (เต็มขั้น)</t>
  </si>
  <si>
    <t>ค่าตอบแทน(มติ ครม.)</t>
  </si>
  <si>
    <t>ระยะเวลา</t>
  </si>
  <si>
    <t>จำนวนเงิน (บาท)</t>
  </si>
  <si>
    <t>%</t>
  </si>
  <si>
    <t>อัตราต่อเดือน</t>
  </si>
  <si>
    <t>อัตรา 1 เม.ย.47</t>
  </si>
  <si>
    <t>คนงานเครื่องสูบน้ำ</t>
  </si>
  <si>
    <t>จนท.ประสานงาน พช.</t>
  </si>
  <si>
    <t>นายอ๊อต  ศรีวงษ์ชัย</t>
  </si>
  <si>
    <t>จพง.กง.บช. 6</t>
  </si>
  <si>
    <t>รวมโอนเงินทั้งสิ้น</t>
  </si>
  <si>
    <t>ชื่อ - สกุล</t>
  </si>
  <si>
    <t>รวมเงินทั้งสิ้น</t>
  </si>
  <si>
    <t xml:space="preserve">ที่  </t>
  </si>
  <si>
    <t>หมายเหตุ</t>
  </si>
  <si>
    <t>ไข้นอก</t>
  </si>
  <si>
    <t>ไข้ใน</t>
  </si>
  <si>
    <t>เลขที่ใบเสร็จ/จำนวนเงินที่เบิกได้</t>
  </si>
  <si>
    <t>ทต.ลาดใหญ่</t>
  </si>
  <si>
    <t>307-6-06204-2</t>
  </si>
  <si>
    <t>รวมทั้งสิ้น</t>
  </si>
  <si>
    <t>นายสุรินทร์  ไชยสมบัติ</t>
  </si>
  <si>
    <t>นายช่างโยธา 6</t>
  </si>
  <si>
    <t>นายจรัญ  ชินคำ</t>
  </si>
  <si>
    <t>นายสนิท  ถัดภูเขียว</t>
  </si>
  <si>
    <t>นายคมสันต์  หาญสกุล</t>
  </si>
  <si>
    <t>หน.ฝ่ายการโยธา 6</t>
  </si>
  <si>
    <t>นายเฉลิม  มานะดี</t>
  </si>
  <si>
    <t>น.ส.ประภาศรี  วิลาวรรณ</t>
  </si>
  <si>
    <t>ลูกจ้างประจำ</t>
  </si>
  <si>
    <t>2</t>
  </si>
  <si>
    <t>อบต.หัวทะเล</t>
  </si>
  <si>
    <t>อบต.ห้วยต้อน</t>
  </si>
  <si>
    <t>นายประเวช  อาจสามารถ</t>
  </si>
  <si>
    <t>นายไพบูลย์  บุญโยธา</t>
  </si>
  <si>
    <t>จำนวนเงิน</t>
  </si>
  <si>
    <t>คอนสวรรค์</t>
  </si>
  <si>
    <t>อบต.ยางหวาย</t>
  </si>
  <si>
    <t>นายชาติชาย  สิงห์ชัย</t>
  </si>
  <si>
    <t>บ้านเขว้า</t>
  </si>
  <si>
    <t>อบต.ตลาดแร้ง</t>
  </si>
  <si>
    <t>นายสมหมาย  เจนชัย</t>
  </si>
  <si>
    <t>อบต.หนองแวง</t>
  </si>
  <si>
    <t>นายคำศรี  ศรีพาน</t>
  </si>
  <si>
    <t>อบต.คอนสวรรค์</t>
  </si>
  <si>
    <t>นายวันทจิต  ขำชัยภูมิ</t>
  </si>
  <si>
    <t>อบต.สามสวน</t>
  </si>
  <si>
    <t>นายมนตรี  เวียงสงค์</t>
  </si>
  <si>
    <t>ทม.ชัยภูมิ</t>
  </si>
  <si>
    <t>รายละเอียด เงินเดือน / ค่าจ้างประจำ / เงินประจำตำแหน่ง / ค่าตอบแทน / เงินเพิ่มการครองชีพชั่วคราว</t>
  </si>
  <si>
    <t>หน.สำนักปลัด 6</t>
  </si>
  <si>
    <t>อบต.หนองไผ่</t>
  </si>
  <si>
    <t>นายสุนันท์  เพิ่มชีลอง</t>
  </si>
  <si>
    <t>ทต.ชีลอง</t>
  </si>
  <si>
    <t>นายปรีชา  พรหมมา</t>
  </si>
  <si>
    <t>อบต.โพนทอง</t>
  </si>
  <si>
    <t>น.ส.วรมัย  กลิ่นพงษา</t>
  </si>
  <si>
    <t>อบต.กุดตุ้ม</t>
  </si>
  <si>
    <t>นายสามารถ  ลองจำนงค์</t>
  </si>
  <si>
    <t>นางเยี่ยมศิลป์  บุญนอก</t>
  </si>
  <si>
    <t>จนท.พช.</t>
  </si>
  <si>
    <t>อบต.คอนสาร</t>
  </si>
  <si>
    <t>นายฉกรรจ์  บุญบำรุง</t>
  </si>
  <si>
    <t>พนักงานสูบน้ำ</t>
  </si>
  <si>
    <t>อบต.ทุ่งลุยลาย</t>
  </si>
  <si>
    <t>อบต.ดงกลาง</t>
  </si>
  <si>
    <t>นายพิฑูรย์  จันทร์สนาม</t>
  </si>
  <si>
    <t>อบต.ละหาน</t>
  </si>
  <si>
    <t>นายประสงค์  จงรั้งกลาง</t>
  </si>
  <si>
    <t>อบต.ส้มป่อย</t>
  </si>
  <si>
    <t>นายสุรมิตร  อาภรณ์แก้ว</t>
  </si>
  <si>
    <t>อบต.คูเมือง</t>
  </si>
  <si>
    <t>นายสำรวย  กำลังมาก</t>
  </si>
  <si>
    <t>อบต.กุดชุมแสง</t>
  </si>
  <si>
    <t>นายยิ่ง  นามโพธิ์</t>
  </si>
  <si>
    <t>นางพัชรินทร์  นาคประกอบ</t>
  </si>
  <si>
    <t>อบต.ลุ่มลำชี</t>
  </si>
  <si>
    <t>นายประมวล  สัตย์มิตร</t>
  </si>
  <si>
    <t>พนง.สูบน้ำ</t>
  </si>
  <si>
    <t>อบต.ท่ากูบ</t>
  </si>
  <si>
    <t>นายจรัส  มาตุราช</t>
  </si>
  <si>
    <t>นายวัชรินทร์  อุมะวรรณ</t>
  </si>
  <si>
    <t>ภูเขียว</t>
  </si>
  <si>
    <t>อบต.หนองคอนไทย</t>
  </si>
  <si>
    <t>นายนพดล  เวียงสงค์</t>
  </si>
  <si>
    <t>นายวิชัย  ผลเงิน</t>
  </si>
  <si>
    <t>พรฎ.ฉ.4 (2554)</t>
  </si>
  <si>
    <r>
      <t>เงินสมทบและเงินชดเชย เข้ากองทุนบำเหน็จบำนาญข้าราชการ</t>
    </r>
    <r>
      <rPr>
        <b/>
        <sz val="14"/>
        <rFont val="TH Niramit AS"/>
        <family val="0"/>
      </rPr>
      <t xml:space="preserve"> (กบข.)</t>
    </r>
  </si>
  <si>
    <t>อัตราเงินเดือน</t>
  </si>
  <si>
    <t>เงินสมทบ 3%</t>
  </si>
  <si>
    <t>เงินชดเชย 2%</t>
  </si>
  <si>
    <t>รวมสมทบ+ชดเชย</t>
  </si>
  <si>
    <t>ใหม่</t>
  </si>
  <si>
    <t>เดิม</t>
  </si>
  <si>
    <t>สมทบ/เดือน</t>
  </si>
  <si>
    <t>จำนวนเดือน</t>
  </si>
  <si>
    <t>ชดเชย/เดือน</t>
  </si>
  <si>
    <t>เม.ย.54</t>
  </si>
  <si>
    <t>ต.ค.53</t>
  </si>
  <si>
    <t>หน.ฝ่ายช่างโยธา 6</t>
  </si>
  <si>
    <t>นายช่างโยธา 6ว</t>
  </si>
  <si>
    <r>
      <t>เงินสมทบ (3%)</t>
    </r>
    <r>
      <rPr>
        <b/>
        <sz val="13"/>
        <rFont val="TH Niramit AS"/>
        <family val="0"/>
      </rPr>
      <t xml:space="preserve">  </t>
    </r>
    <r>
      <rPr>
        <sz val="13"/>
        <rFont val="TH Niramit AS"/>
        <family val="0"/>
      </rPr>
      <t xml:space="preserve">กองทุนสำรองเลี้ยงชีพสำหรับลูกจ้างประจำที่ถ่ายโอนไปองค์กรปกครองส่วนท้องถิ่น </t>
    </r>
    <r>
      <rPr>
        <b/>
        <u val="single"/>
        <sz val="13"/>
        <rFont val="TH Niramit AS"/>
        <family val="0"/>
      </rPr>
      <t>(กสจ.)</t>
    </r>
  </si>
  <si>
    <t>องค์กรปกครองส่วนท้องถิ่น</t>
  </si>
  <si>
    <t>ค่าจ้าง</t>
  </si>
  <si>
    <t>เงินสมทบ</t>
  </si>
  <si>
    <t>บาท/เดือน</t>
  </si>
  <si>
    <t>เงิน</t>
  </si>
  <si>
    <t>อบต.ดงบัง</t>
  </si>
  <si>
    <t>นายจรัส  มาตุราส</t>
  </si>
  <si>
    <t>นางพัชรินทร์  ประทุมวงศ์</t>
  </si>
  <si>
    <t>รวม อบต.สามสวน</t>
  </si>
  <si>
    <t>รวม อบต.หนองคอนไทย</t>
  </si>
  <si>
    <t>กสจ.</t>
  </si>
  <si>
    <t>หน่วยงานผู้โอน : สนง.ส่งเสริมการปกครองท้องถิ่น จ.ชัยภูมิ</t>
  </si>
  <si>
    <t>เงินเดือน/ค่าจ้างฯ</t>
  </si>
  <si>
    <t>ค่าเช่าบ้าน</t>
  </si>
  <si>
    <t>307-6-06192-5</t>
  </si>
  <si>
    <t>307-6-06199-2</t>
  </si>
  <si>
    <t>285-6-00453-9</t>
  </si>
  <si>
    <t>285-6-00454-7</t>
  </si>
  <si>
    <t>307-6-06161-5</t>
  </si>
  <si>
    <t>307-6-06163-1</t>
  </si>
  <si>
    <t>307-6-06185-2</t>
  </si>
  <si>
    <t>335-6-00293-7</t>
  </si>
  <si>
    <t>285-6-00368-0</t>
  </si>
  <si>
    <t>342-6-00192-6</t>
  </si>
  <si>
    <t>342-6-00208-6</t>
  </si>
  <si>
    <t>307-6-06184-4</t>
  </si>
  <si>
    <t>307-6-06156-9</t>
  </si>
  <si>
    <t>307-6-06173-9</t>
  </si>
  <si>
    <t xml:space="preserve"> </t>
  </si>
  <si>
    <t>อัตราค่าเช่าที่เบิกได้ตามสิทธิ / เดือน</t>
  </si>
  <si>
    <t>จำนวนที่เบิกให้</t>
  </si>
  <si>
    <t>เดือน</t>
  </si>
  <si>
    <t>ต.ค.54</t>
  </si>
  <si>
    <t>รายละเอียดประกอบการเบิกจ่ายเงินอุดหนุนเฉพาะกิจ  ปีงบประมาณ พ.ศ. 2555  สนับสนุนบุคลากรถ่ายโอน</t>
  </si>
  <si>
    <t>รายละเอียดประกอบการเบิกจ่าย  เงินอุดหนุนเฉพาะกิจ  ปีงบประมาณ พ.ศ. 2555   ให้กับบุคลากรถ่ายโอน</t>
  </si>
  <si>
    <t>เงินอุดหนุนเฉพาะกิจ - ประจำปีงบประมาณ พ.ศ. 2555  สำหรับบุคลากรถ่ายโอน</t>
  </si>
  <si>
    <t>บำนาญ/บำเหน็จ</t>
  </si>
  <si>
    <t>ช.ค.บ.</t>
  </si>
  <si>
    <t>ฉ.9</t>
  </si>
  <si>
    <t>ฉ.11</t>
  </si>
  <si>
    <t>ฉ.12</t>
  </si>
  <si>
    <t>ฉ.14</t>
  </si>
  <si>
    <t>นายประสิทธิ์  พิมพ์เมืองเก่า</t>
  </si>
  <si>
    <t>นายช่างโยธา</t>
  </si>
  <si>
    <t>อบต.หนองไผ่  อ.เมือง</t>
  </si>
  <si>
    <t>นางสังเวียน  โนราช</t>
  </si>
  <si>
    <t>จพง.พัสดุ</t>
  </si>
  <si>
    <t>นายสมบูรณ์  วงษ์จักษุ</t>
  </si>
  <si>
    <t>6ว</t>
  </si>
  <si>
    <t xml:space="preserve">ทม.ชัยภูมิ </t>
  </si>
  <si>
    <t>นายวิโรจน์  ประทุมมาลย์</t>
  </si>
  <si>
    <t>นายช่างเครื่องกล</t>
  </si>
  <si>
    <t>อบต.รอบเมือง  อ.เมือง</t>
  </si>
  <si>
    <t>นายสุบิน  สุรสิทธิ์</t>
  </si>
  <si>
    <t>อบต.โพนทอง  อ.เมือง</t>
  </si>
  <si>
    <t>นายสุรักษ์  บุญชัย</t>
  </si>
  <si>
    <t>อบต.บ้านเล่า  อ.เมือง</t>
  </si>
  <si>
    <t>นายสมทรง  อินทรตะโนด</t>
  </si>
  <si>
    <t xml:space="preserve">อบต.บ้านค่าย </t>
  </si>
  <si>
    <t>รวมเงินโอน</t>
  </si>
  <si>
    <t>รวม ช.ค.บ.</t>
  </si>
  <si>
    <t>นายสมศักดิ์  โชคสวัสดิ์</t>
  </si>
  <si>
    <t>นายสามารถ  ภิญโญพันธ์</t>
  </si>
  <si>
    <t>นางศินารัตน์  กาเรียน</t>
  </si>
  <si>
    <t>รายละเอียดประกอบการโอนเงินอุดหนุนเฉพาะกิจ  ปีงบประมาณ พ.ศ. 2555  สนับสนุนบุคลากรถ่ายโอน</t>
  </si>
  <si>
    <t>บำเหน็จ/บำนาญ/ช.ค.บ.</t>
  </si>
  <si>
    <t>307-6-06154-2</t>
  </si>
  <si>
    <t>อบต.รอบเมือง</t>
  </si>
  <si>
    <t>อบต.บ้านเล่า</t>
  </si>
  <si>
    <t>342-6-00200-0</t>
  </si>
  <si>
    <t>อบต.นาเสียว</t>
  </si>
  <si>
    <t>342-6-00205-1</t>
  </si>
  <si>
    <t>เทพสถิต</t>
  </si>
  <si>
    <t>อบต.วะตะแบก</t>
  </si>
  <si>
    <t>318-6-01065-9</t>
  </si>
  <si>
    <t>318-6-01058-6</t>
  </si>
  <si>
    <t>1</t>
  </si>
  <si>
    <t>รวม / เดือน</t>
  </si>
  <si>
    <t>ค่าตอบแทน</t>
  </si>
  <si>
    <t>ประกันสังคม</t>
  </si>
  <si>
    <t>รวมเงิน (บาท)</t>
  </si>
  <si>
    <t>5%</t>
  </si>
  <si>
    <t>อบต.ชีบน</t>
  </si>
  <si>
    <t>พ.ทั่วไป</t>
  </si>
  <si>
    <t>รวม อบต.ชีบน</t>
  </si>
  <si>
    <t>นายวิรมย์  หล่าบุตรศรี</t>
  </si>
  <si>
    <t>นายไล  เทือกชัยภูมิ</t>
  </si>
  <si>
    <t>นายศักดิ์สิทธิ์  เสนาเวียง</t>
  </si>
  <si>
    <t>นายวีระยุทธ  เพียรนอก</t>
  </si>
  <si>
    <t>นายบุญหาญ  ป้องชาลี</t>
  </si>
  <si>
    <t>อบต.ผักปัง</t>
  </si>
  <si>
    <t>นายฉัตรมงคล  ญาติสมบูรณ์</t>
  </si>
  <si>
    <t>นายปัญญา  ประชามอญ</t>
  </si>
  <si>
    <t>นายสมหมาย  นามัสเก</t>
  </si>
  <si>
    <t>นายประเสริฐ  ภิญโญศักดิ์</t>
  </si>
  <si>
    <t>นายประยงค์  ผุดผ่อง</t>
  </si>
  <si>
    <t>อบต.นางแดด</t>
  </si>
  <si>
    <t>นายสุวรรณ์  เพิ่มภูเขียว</t>
  </si>
  <si>
    <t>นายอุดร  คนเพียร</t>
  </si>
  <si>
    <t>รวม อบต.นางแดด</t>
  </si>
  <si>
    <t>นายประคอง  แววตะคุ</t>
  </si>
  <si>
    <t>อัตรา/เดือน</t>
  </si>
  <si>
    <t>อัตราค่า/เดือน</t>
  </si>
  <si>
    <t>3%</t>
  </si>
  <si>
    <t>นายบรรพต  ชื่นสบาย</t>
  </si>
  <si>
    <t>สถานีสูบน้ำด้วยไฟฟ้า</t>
  </si>
  <si>
    <t>ค่าจ้างลูกจ้างชั่วคราว</t>
  </si>
  <si>
    <t>เงินเดือนครูค่าจ้างประจำและเงินควบ</t>
  </si>
  <si>
    <t>สวัสดิการครู</t>
  </si>
  <si>
    <t>การจัดการศึกษาภาคบังคับ (รร.สังกัด อปท.)</t>
  </si>
  <si>
    <t>แก้งคร้อ</t>
  </si>
  <si>
    <t>ทต.หนองบัวแดง</t>
  </si>
  <si>
    <t>อบต.หนองขาม</t>
  </si>
  <si>
    <t>ทต.คอนสาร</t>
  </si>
  <si>
    <t>285-6-00457-1</t>
  </si>
  <si>
    <t>307-6-06170-4</t>
  </si>
  <si>
    <t>285-6-00372-9</t>
  </si>
  <si>
    <t>307-6-06175-5</t>
  </si>
  <si>
    <t>307-6-06208-5</t>
  </si>
  <si>
    <t>307-6-06183-6</t>
  </si>
  <si>
    <t>เม.ย.55</t>
  </si>
  <si>
    <t>ทต.ทุ่งทอง</t>
  </si>
  <si>
    <t>นายณรงค์  เหง่าชัย</t>
  </si>
  <si>
    <t>นายสาเว็น  เชื่อมาก</t>
  </si>
  <si>
    <t>นายไพทูร  จีนทอง</t>
  </si>
  <si>
    <t>รวม อบต.ส้มป่อย</t>
  </si>
  <si>
    <t>1 ต.ค.54</t>
  </si>
  <si>
    <t>1 เม.ย.55</t>
  </si>
  <si>
    <t>อัตราเงินเดือน/ค่าจ้าง</t>
  </si>
  <si>
    <t>ค่าเงินเดือน/ค่าจ้าง</t>
  </si>
  <si>
    <t>* ไม่ส่งคำสั่งเลื่อนเงินเดือนรอบ เม.ย.55</t>
  </si>
  <si>
    <t>อบต.โคกเริงรมย์</t>
  </si>
  <si>
    <t>318-6-01057-8</t>
  </si>
  <si>
    <t>307-6-06159-3</t>
  </si>
  <si>
    <t>นางสมจิต  บัวแย้ม</t>
  </si>
  <si>
    <t>รายละเอียดประกอบการโอนเงิน  รายการเงินเดือนครู ค่าจ้างประจำและเงินควบ  และสวัสดิการ ครูและบุคลากรทางการศึกษาโรงเรียนสังกัด อปท.</t>
  </si>
  <si>
    <t>เงินเดือน ค่าจ้างฯ</t>
  </si>
  <si>
    <t>ประจำเดือน  พฤษภาคม - มิถุนายน 2555</t>
  </si>
  <si>
    <t>มิ.ย.55</t>
  </si>
  <si>
    <t>25 ตาสับปะรด</t>
  </si>
  <si>
    <t>หนองบัวระเหว</t>
  </si>
  <si>
    <t>ทต.โคกสะอาด</t>
  </si>
  <si>
    <t>เนินสง่า</t>
  </si>
  <si>
    <t>อบต.รังงาม</t>
  </si>
  <si>
    <t>335-6-00291-0</t>
  </si>
  <si>
    <t>342-6-00203-5</t>
  </si>
  <si>
    <t>-</t>
  </si>
  <si>
    <t>3</t>
  </si>
  <si>
    <t>รวม 1 เดือน</t>
  </si>
  <si>
    <t>ก.ค.55</t>
  </si>
  <si>
    <t>รวมเงินเดือน/ค่าจ้าง</t>
  </si>
  <si>
    <t>เม.ย.-ก.ค.55</t>
  </si>
  <si>
    <t>ตกเบิก</t>
  </si>
  <si>
    <t>มิ.ย.55-ก.ค.55</t>
  </si>
  <si>
    <t>เม.ย.55-ก.ค.55</t>
  </si>
  <si>
    <t>เม.ย.55-มิ.ย.55</t>
  </si>
  <si>
    <t>** เดือน เม.ย.-ก.ค.55 ไม่ส่งเอกสารขอเบิก</t>
  </si>
  <si>
    <t>พ.ขับเครื่องจักรกลเบา</t>
  </si>
  <si>
    <t>เม.ย.55-พ.ค.55</t>
  </si>
  <si>
    <t>พ.ขับเครื่องจักรกลหนัก</t>
  </si>
  <si>
    <t>8</t>
  </si>
  <si>
    <t>*เดือน ก.ค.55 ไม่ส่งเอกสารขอเบิก</t>
  </si>
  <si>
    <t>พ.ค.55-มิ.ย.55</t>
  </si>
  <si>
    <t>มิ.ย.55-กค.55</t>
  </si>
  <si>
    <t>เม.ย55-ก.ย.54</t>
  </si>
  <si>
    <t>ตค.54-ธค.54</t>
  </si>
  <si>
    <t>เบิกครบแล้ว</t>
  </si>
  <si>
    <t>มค.55-พค.55</t>
  </si>
  <si>
    <t>* เดือน ก.ค.55 ไม่ส่งเอกสารเบิก</t>
  </si>
  <si>
    <t>*เดือน ก.ค.55 ไม่สงเอกสารเบิก และไม่ส่งคำสั่งรอบ เม.ย.55</t>
  </si>
  <si>
    <t xml:space="preserve">*เดือน ก.ค.55 ไม่ส่งเอกสารเบิก และไม่ส่งคำสั่งเลื่อนเงินเดือนรอบ เม.ย.55 </t>
  </si>
  <si>
    <t>*เดือน ก.ค.55 ไม่ส่งเอกสารเบิก และไม่ส่งคำสั่งเลื่อนเงินเดือนรอบ เม.ย.56</t>
  </si>
  <si>
    <t>หัก เบิกเกินเงินเต็มขั้น 126 บาท</t>
  </si>
  <si>
    <t>* เดือน พ.ค.55-ก.ค.55 ไม่ส่งเอกสารขอเบิก</t>
  </si>
  <si>
    <t>ประจำเดือน  เมษายน - กรกฎาคม  2555</t>
  </si>
  <si>
    <t>ค่าวัสดุศูนย์เด็กเล็ก</t>
  </si>
  <si>
    <t>842/55</t>
  </si>
  <si>
    <t>ทต.บ้านค่ายหมื่นแผ้ว</t>
  </si>
  <si>
    <t>858/55</t>
  </si>
  <si>
    <t>อบต.ท่าใหญ่</t>
  </si>
  <si>
    <t>858,860/55</t>
  </si>
  <si>
    <t>860/55</t>
  </si>
  <si>
    <t>อบต.ทุ่งพระ</t>
  </si>
  <si>
    <t>อบต.โสกปลาดุก</t>
  </si>
  <si>
    <t>871/55</t>
  </si>
  <si>
    <t>826/55</t>
  </si>
  <si>
    <t>825/55</t>
  </si>
  <si>
    <t>825,844/55</t>
  </si>
  <si>
    <t>เทศบาลตำบลคอนสาร</t>
  </si>
  <si>
    <t>843/55</t>
  </si>
  <si>
    <t>845/55</t>
  </si>
  <si>
    <t>อบต.ถ้ำวัวแดง</t>
  </si>
  <si>
    <t>930/55</t>
  </si>
  <si>
    <t>อบต.โคกเพชรพัฒนา</t>
  </si>
  <si>
    <t>อบต.บ้านไร่</t>
  </si>
  <si>
    <t>ทต.บ้านแก้ง</t>
  </si>
  <si>
    <t>ครุภัณฑ์การศึกษาโรงเรียนท้องถิ่น (โน้ตบุ๊ค)</t>
  </si>
  <si>
    <t>868/55</t>
  </si>
  <si>
    <t>285-6-00455-5</t>
  </si>
  <si>
    <t>318-6-01064-0</t>
  </si>
  <si>
    <t>318-6-01053-5</t>
  </si>
  <si>
    <t>285-6-00374-5</t>
  </si>
  <si>
    <t>307-6-06180-1</t>
  </si>
  <si>
    <t>307-6-06179-8</t>
  </si>
  <si>
    <t>307-6-06172-0</t>
  </si>
  <si>
    <t>335-6-00290-2</t>
  </si>
  <si>
    <r>
      <t>โอนเข้าบัญชีวันที่......</t>
    </r>
    <r>
      <rPr>
        <b/>
        <sz val="18"/>
        <rFont val="TH Niramit AS"/>
        <family val="0"/>
      </rPr>
      <t>31</t>
    </r>
    <r>
      <rPr>
        <b/>
        <sz val="14"/>
        <rFont val="TH Niramit AS"/>
        <family val="0"/>
      </rPr>
      <t>......สิงหาคม  2555</t>
    </r>
  </si>
  <si>
    <t>ม.ค.55-มิ.ย.55</t>
  </si>
  <si>
    <t>4%</t>
  </si>
  <si>
    <t>พ.ค.55</t>
  </si>
  <si>
    <t>พ.ค.55-ก.ค.55</t>
  </si>
  <si>
    <t>* ไม่ส่งเอกสารเบิก</t>
  </si>
  <si>
    <t>ก.พ.55-ก.ค.55</t>
  </si>
  <si>
    <t>ก.พ.55-ก.ค.56</t>
  </si>
  <si>
    <t>ก.พ.55-มิ.ย.55</t>
  </si>
  <si>
    <t>ประจำเดือน กรกฎาคม  2555</t>
  </si>
  <si>
    <t>ประจำเดือน  มิถุนายน 2555 - กรกฎาคม 2555</t>
  </si>
  <si>
    <t>เม.ย.55-พ.ค..55</t>
  </si>
  <si>
    <t>4</t>
  </si>
  <si>
    <t>6</t>
  </si>
  <si>
    <t>ต.ค.54-มี.ค.55</t>
  </si>
  <si>
    <t>เบิกตามฎีกาที่  825 / 2555</t>
  </si>
  <si>
    <t>1607054/55 ลว.24 พค.55</t>
  </si>
  <si>
    <t>1606069/55 ลว.13 มิย.55</t>
  </si>
  <si>
    <t>1608303/55 ลว.19 มิย.55</t>
  </si>
  <si>
    <r>
      <t>โอนเข้าบัญชีวันที่    31   สิงหาคม</t>
    </r>
    <r>
      <rPr>
        <b/>
        <u val="single"/>
        <sz val="16"/>
        <rFont val="Cordia New"/>
        <family val="2"/>
      </rPr>
      <t xml:space="preserve"> </t>
    </r>
    <r>
      <rPr>
        <b/>
        <u val="single"/>
        <sz val="14"/>
        <rFont val="Cordia New"/>
        <family val="2"/>
      </rPr>
      <t xml:space="preserve"> 2555</t>
    </r>
  </si>
  <si>
    <t>824/55</t>
  </si>
  <si>
    <t>010/989 ลว. 8 พค.55</t>
  </si>
  <si>
    <t>001/0001 ลว.8 พค.55</t>
  </si>
  <si>
    <t>010/0118 ลว. 15 มีค.55</t>
  </si>
  <si>
    <t>55-42-004628 ลว.10 เมย.55</t>
  </si>
  <si>
    <t>55-17-021379 ลว.10 เมย.55</t>
  </si>
  <si>
    <t>จพง.กง.บช.6</t>
  </si>
  <si>
    <t>047/0897 ลว.29 มิย.55</t>
  </si>
  <si>
    <t>55-18-029996 ลว.2 กค.55</t>
  </si>
  <si>
    <t>55-28-006583 ลว.2 กค.55</t>
  </si>
  <si>
    <t>25025/16 ลว. 11 พค.55</t>
  </si>
  <si>
    <t>25027/69 ลว.18 พค.55</t>
  </si>
  <si>
    <t>25777/01 ลว.20 มิย.55</t>
  </si>
  <si>
    <t>25777/48 ลว. 22 มิย.55</t>
  </si>
  <si>
    <t>เมือง</t>
  </si>
  <si>
    <t>ขรก.บำนาญ</t>
  </si>
  <si>
    <t>55-240029 ลว.4 เมย.55</t>
  </si>
  <si>
    <t>20511/91 ลว.18 เมย.55</t>
  </si>
  <si>
    <t>39/27 ลว.14 พค.55</t>
  </si>
  <si>
    <t>40/43 ลว.14 พค.55</t>
  </si>
  <si>
    <t>3859/1929336 ลว.8 มิย.55</t>
  </si>
  <si>
    <t>3863/1931007 ลว.23 มิย.55</t>
  </si>
  <si>
    <t>1252715/55 จ036473 ลว.21 มิย.55</t>
  </si>
  <si>
    <t>3607884/55 จ028669 ลว.21 มิย.55</t>
  </si>
  <si>
    <t>รายละเอียดประกอบการเบิกจ่ายเงินค่าจ้างลูกจ้างชั่วคราวประจำสถานีสูบน้ำด้วยไฟฟ้า</t>
  </si>
  <si>
    <t>ประกอบการโอนเงิน.......31.....สิงหาคม  2555</t>
  </si>
  <si>
    <t>ก.ค.55 - ก.ย.55</t>
  </si>
  <si>
    <t>นส.อบต.หนองขาม ที่ ชย52101.3/447 ลว.18 กค.55</t>
  </si>
  <si>
    <t>นส.ทต.หนองบัวแดง ที่ ชย 53805/657 ลว.16 กค.55</t>
  </si>
  <si>
    <t>(นส.อำเภอ ที่ ชย 0037.20/256 ลว.17 กค.55)</t>
  </si>
  <si>
    <t>นส.อำเภอ ที่ ชย0037.10/2236 ลว.14 มิย.55</t>
  </si>
  <si>
    <t>นส.อำเภอ ที่ ชย0037.10/2419 ลว.9 กค.55</t>
  </si>
  <si>
    <t>ค่าการศึกษาบุตร</t>
  </si>
  <si>
    <t>นส.ทต.หนองบัวแดง ที่ ชย53805/569 ลว.22มิ.ย.55</t>
  </si>
  <si>
    <t>นส.ทต.หนองบัวแดง ที่ ชย53805/659ลว.16 กค.55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</si>
</sst>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.0_-;\-* #,##0.0_-;_-* &quot;-&quot;??_-;_-@_-"/>
    <numFmt numFmtId="204" formatCode="_-* #,##0_-;\-* #,##0_-;_-* &quot;-&quot;??_-;_-@_-"/>
    <numFmt numFmtId="205" formatCode="0.0"/>
    <numFmt numFmtId="206" formatCode="_-&quot;฿&quot;* #,##0.000_-;\-&quot;฿&quot;* #,##0.000_-;_-&quot;฿&quot;* &quot;-&quot;??_-;_-@_-"/>
    <numFmt numFmtId="207" formatCode="_-* #,##0.000_-;\-* #,##0.000_-;_-* &quot;-&quot;??_-;_-@_-"/>
    <numFmt numFmtId="208" formatCode="_-* #,##0.0000_-;\-* #,##0.0000_-;_-* &quot;-&quot;??_-;_-@_-"/>
    <numFmt numFmtId="209" formatCode="_(* #,##0_);_(* \(#,##0\);_(* &quot;-&quot;??_);_(@_)"/>
    <numFmt numFmtId="210" formatCode="_(* #,##0.0_);_(* \(#,##0.0\);_(* &quot;-&quot;??_);_(@_)"/>
    <numFmt numFmtId="211" formatCode="&quot;ใช่&quot;;&quot;ใช่&quot;;&quot;ไม่ใช่&quot;"/>
    <numFmt numFmtId="212" formatCode="&quot;จริง&quot;;&quot;จริง&quot;;&quot;เท็จ&quot;"/>
    <numFmt numFmtId="213" formatCode="&quot;เปิด&quot;;&quot;เปิด&quot;;&quot;ปิด&quot;"/>
    <numFmt numFmtId="214" formatCode="[$€-2]\ #,##0.00_);[Red]\([$€-2]\ #,##0.00\)"/>
    <numFmt numFmtId="215" formatCode="\(0.00\)"/>
    <numFmt numFmtId="216" formatCode="_-* #,##0.0_-;\-* #,##0.0_-;_-* &quot;-&quot;?_-;_-@_-"/>
    <numFmt numFmtId="217" formatCode="_-[$$-409]* #,##0.00_ ;_-[$$-409]* \-#,##0.00\ ;_-[$$-409]* &quot;-&quot;??_ ;_-@_ "/>
    <numFmt numFmtId="218" formatCode="[$-41E]d\ mmmm\ yyyy"/>
    <numFmt numFmtId="219" formatCode="#\ ?/2"/>
    <numFmt numFmtId="220" formatCode="#,##0.00_ ;\-#,##0.00\ "/>
    <numFmt numFmtId="221" formatCode="[$-107041E]d\ mmm\ yy;@"/>
  </numFmts>
  <fonts count="73">
    <font>
      <sz val="14"/>
      <name val="Cordia New"/>
      <family val="0"/>
    </font>
    <font>
      <sz val="8"/>
      <name val="Cordia New"/>
      <family val="0"/>
    </font>
    <font>
      <u val="single"/>
      <sz val="10.5"/>
      <color indexed="12"/>
      <name val="Cordia New"/>
      <family val="0"/>
    </font>
    <font>
      <u val="single"/>
      <sz val="10.5"/>
      <color indexed="36"/>
      <name val="Cordia New"/>
      <family val="0"/>
    </font>
    <font>
      <b/>
      <u val="single"/>
      <sz val="14"/>
      <name val="Cordia New"/>
      <family val="2"/>
    </font>
    <font>
      <b/>
      <sz val="14"/>
      <name val="TH Niramit AS"/>
      <family val="0"/>
    </font>
    <font>
      <sz val="14"/>
      <name val="TH Niramit AS"/>
      <family val="0"/>
    </font>
    <font>
      <sz val="10"/>
      <name val="TH Niramit AS"/>
      <family val="0"/>
    </font>
    <font>
      <sz val="12"/>
      <name val="TH Niramit AS"/>
      <family val="0"/>
    </font>
    <font>
      <sz val="11"/>
      <name val="TH Niramit AS"/>
      <family val="0"/>
    </font>
    <font>
      <sz val="13"/>
      <name val="TH Niramit AS"/>
      <family val="0"/>
    </font>
    <font>
      <b/>
      <sz val="12"/>
      <name val="TH Niramit AS"/>
      <family val="0"/>
    </font>
    <font>
      <b/>
      <sz val="13"/>
      <name val="TH Niramit AS"/>
      <family val="0"/>
    </font>
    <font>
      <b/>
      <sz val="8"/>
      <name val="TH Niramit AS"/>
      <family val="0"/>
    </font>
    <font>
      <sz val="8"/>
      <name val="TH Niramit AS"/>
      <family val="0"/>
    </font>
    <font>
      <b/>
      <sz val="11"/>
      <name val="TH Niramit AS"/>
      <family val="0"/>
    </font>
    <font>
      <sz val="9"/>
      <name val="TH Niramit AS"/>
      <family val="0"/>
    </font>
    <font>
      <b/>
      <sz val="10"/>
      <name val="TH Niramit AS"/>
      <family val="0"/>
    </font>
    <font>
      <sz val="13"/>
      <color indexed="10"/>
      <name val="TH Niramit AS"/>
      <family val="0"/>
    </font>
    <font>
      <b/>
      <i/>
      <sz val="13"/>
      <name val="TH Niramit AS"/>
      <family val="0"/>
    </font>
    <font>
      <b/>
      <sz val="9"/>
      <name val="TH Niramit AS"/>
      <family val="0"/>
    </font>
    <font>
      <b/>
      <u val="single"/>
      <sz val="13"/>
      <name val="TH Niramit AS"/>
      <family val="0"/>
    </font>
    <font>
      <b/>
      <sz val="14"/>
      <name val="Cordia New"/>
      <family val="2"/>
    </font>
    <font>
      <b/>
      <u val="single"/>
      <sz val="16"/>
      <name val="Cordia New"/>
      <family val="2"/>
    </font>
    <font>
      <b/>
      <sz val="13"/>
      <color indexed="10"/>
      <name val="TH Niramit AS"/>
      <family val="0"/>
    </font>
    <font>
      <b/>
      <u val="single"/>
      <sz val="10"/>
      <name val="TH Niramit AS"/>
      <family val="0"/>
    </font>
    <font>
      <b/>
      <sz val="16"/>
      <name val="Cordia New"/>
      <family val="2"/>
    </font>
    <font>
      <sz val="14"/>
      <color indexed="10"/>
      <name val="TH Niramit AS"/>
      <family val="0"/>
    </font>
    <font>
      <sz val="11"/>
      <color indexed="10"/>
      <name val="TH Niramit AS"/>
      <family val="0"/>
    </font>
    <font>
      <sz val="9"/>
      <color indexed="10"/>
      <name val="TH Niramit AS"/>
      <family val="0"/>
    </font>
    <font>
      <b/>
      <sz val="11"/>
      <color indexed="10"/>
      <name val="TH Niramit AS"/>
      <family val="0"/>
    </font>
    <font>
      <sz val="12"/>
      <color indexed="10"/>
      <name val="TH Niramit AS"/>
      <family val="0"/>
    </font>
    <font>
      <sz val="7"/>
      <color indexed="10"/>
      <name val="TH Niramit AS"/>
      <family val="0"/>
    </font>
    <font>
      <b/>
      <sz val="11"/>
      <color indexed="12"/>
      <name val="TH Niramit AS"/>
      <family val="0"/>
    </font>
    <font>
      <sz val="11"/>
      <color indexed="12"/>
      <name val="TH Niramit AS"/>
      <family val="0"/>
    </font>
    <font>
      <sz val="13"/>
      <color indexed="46"/>
      <name val="TH Niramit AS"/>
      <family val="0"/>
    </font>
    <font>
      <b/>
      <sz val="18"/>
      <name val="TH Niramit AS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u val="single"/>
      <sz val="14"/>
      <color indexed="8"/>
      <name val="Cordia New"/>
      <family val="2"/>
    </font>
    <font>
      <sz val="14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1" borderId="2" applyNumberFormat="0" applyAlignment="0" applyProtection="0"/>
    <xf numFmtId="0" fontId="63" fillId="0" borderId="3" applyNumberFormat="0" applyFill="0" applyAlignment="0" applyProtection="0"/>
    <xf numFmtId="0" fontId="64" fillId="22" borderId="0" applyNumberFormat="0" applyBorder="0" applyAlignment="0" applyProtection="0"/>
    <xf numFmtId="0" fontId="65" fillId="23" borderId="1" applyNumberFormat="0" applyAlignment="0" applyProtection="0"/>
    <xf numFmtId="0" fontId="66" fillId="24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69" fillId="20" borderId="5" applyNumberFormat="0" applyAlignment="0" applyProtection="0"/>
    <xf numFmtId="0" fontId="0" fillId="32" borderId="6" applyNumberFormat="0" applyFont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065">
    <xf numFmtId="0" fontId="0" fillId="0" borderId="0" xfId="0" applyAlignment="1">
      <alignment/>
    </xf>
    <xf numFmtId="49" fontId="6" fillId="33" borderId="10" xfId="38" applyNumberFormat="1" applyFont="1" applyFill="1" applyBorder="1" applyAlignment="1">
      <alignment horizontal="center" vertical="center" shrinkToFit="1"/>
    </xf>
    <xf numFmtId="49" fontId="6" fillId="33" borderId="11" xfId="38" applyNumberFormat="1" applyFont="1" applyFill="1" applyBorder="1" applyAlignment="1">
      <alignment horizontal="center" vertical="center" shrinkToFit="1"/>
    </xf>
    <xf numFmtId="49" fontId="6" fillId="33" borderId="12" xfId="38" applyNumberFormat="1" applyFont="1" applyFill="1" applyBorder="1" applyAlignment="1">
      <alignment horizontal="center" vertical="center" shrinkToFit="1"/>
    </xf>
    <xf numFmtId="0" fontId="6" fillId="33" borderId="0" xfId="0" applyFont="1" applyFill="1" applyAlignment="1">
      <alignment vertical="center"/>
    </xf>
    <xf numFmtId="204" fontId="6" fillId="33" borderId="13" xfId="38" applyNumberFormat="1" applyFont="1" applyFill="1" applyBorder="1" applyAlignment="1">
      <alignment vertical="center" shrinkToFit="1"/>
    </xf>
    <xf numFmtId="204" fontId="6" fillId="33" borderId="10" xfId="38" applyNumberFormat="1" applyFont="1" applyFill="1" applyBorder="1" applyAlignment="1">
      <alignment vertical="center" shrinkToFit="1"/>
    </xf>
    <xf numFmtId="204" fontId="6" fillId="33" borderId="11" xfId="38" applyNumberFormat="1" applyFont="1" applyFill="1" applyBorder="1" applyAlignment="1">
      <alignment vertical="center" shrinkToFit="1"/>
    </xf>
    <xf numFmtId="204" fontId="6" fillId="33" borderId="12" xfId="38" applyNumberFormat="1" applyFont="1" applyFill="1" applyBorder="1" applyAlignment="1">
      <alignment vertical="center" shrinkToFit="1"/>
    </xf>
    <xf numFmtId="49" fontId="6" fillId="33" borderId="0" xfId="38" applyNumberFormat="1" applyFont="1" applyFill="1" applyAlignment="1">
      <alignment horizontal="center" vertical="center" shrinkToFit="1"/>
    </xf>
    <xf numFmtId="204" fontId="6" fillId="33" borderId="0" xfId="38" applyNumberFormat="1" applyFont="1" applyFill="1" applyAlignment="1">
      <alignment vertical="center"/>
    </xf>
    <xf numFmtId="0" fontId="6" fillId="33" borderId="0" xfId="0" applyFont="1" applyFill="1" applyAlignment="1">
      <alignment vertical="center" shrinkToFit="1"/>
    </xf>
    <xf numFmtId="43" fontId="5" fillId="33" borderId="0" xfId="38" applyFont="1" applyFill="1" applyAlignment="1">
      <alignment vertical="center" shrinkToFit="1"/>
    </xf>
    <xf numFmtId="43" fontId="6" fillId="33" borderId="13" xfId="38" applyFont="1" applyFill="1" applyBorder="1" applyAlignment="1">
      <alignment vertical="center" shrinkToFit="1"/>
    </xf>
    <xf numFmtId="43" fontId="6" fillId="33" borderId="10" xfId="38" applyFont="1" applyFill="1" applyBorder="1" applyAlignment="1">
      <alignment vertical="center" shrinkToFit="1"/>
    </xf>
    <xf numFmtId="43" fontId="6" fillId="33" borderId="11" xfId="38" applyFont="1" applyFill="1" applyBorder="1" applyAlignment="1">
      <alignment vertical="center" shrinkToFit="1"/>
    </xf>
    <xf numFmtId="0" fontId="6" fillId="33" borderId="0" xfId="0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6" fillId="33" borderId="0" xfId="0" applyFont="1" applyFill="1" applyBorder="1" applyAlignment="1">
      <alignment horizontal="center"/>
    </xf>
    <xf numFmtId="204" fontId="6" fillId="33" borderId="0" xfId="38" applyNumberFormat="1" applyFont="1" applyFill="1" applyAlignment="1">
      <alignment vertical="center" shrinkToFit="1"/>
    </xf>
    <xf numFmtId="204" fontId="10" fillId="33" borderId="0" xfId="38" applyNumberFormat="1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0" fillId="33" borderId="12" xfId="0" applyFont="1" applyFill="1" applyBorder="1" applyAlignment="1">
      <alignment horizontal="center" vertical="center" shrinkToFit="1"/>
    </xf>
    <xf numFmtId="0" fontId="10" fillId="33" borderId="12" xfId="0" applyFont="1" applyFill="1" applyBorder="1" applyAlignment="1">
      <alignment vertical="center" shrinkToFit="1"/>
    </xf>
    <xf numFmtId="204" fontId="10" fillId="33" borderId="12" xfId="38" applyNumberFormat="1" applyFont="1" applyFill="1" applyBorder="1" applyAlignment="1">
      <alignment vertical="center" shrinkToFit="1"/>
    </xf>
    <xf numFmtId="49" fontId="10" fillId="33" borderId="12" xfId="38" applyNumberFormat="1" applyFont="1" applyFill="1" applyBorder="1" applyAlignment="1">
      <alignment horizontal="center" vertical="center" shrinkToFit="1"/>
    </xf>
    <xf numFmtId="0" fontId="10" fillId="33" borderId="12" xfId="0" applyFont="1" applyFill="1" applyBorder="1" applyAlignment="1">
      <alignment horizontal="left" vertical="center" shrinkToFit="1"/>
    </xf>
    <xf numFmtId="0" fontId="10" fillId="33" borderId="0" xfId="0" applyFont="1" applyFill="1" applyBorder="1" applyAlignment="1">
      <alignment horizontal="center" vertical="center" shrinkToFit="1"/>
    </xf>
    <xf numFmtId="49" fontId="10" fillId="33" borderId="0" xfId="38" applyNumberFormat="1" applyFont="1" applyFill="1" applyBorder="1" applyAlignment="1">
      <alignment horizontal="center" vertical="center" shrinkToFit="1"/>
    </xf>
    <xf numFmtId="0" fontId="10" fillId="33" borderId="0" xfId="0" applyFont="1" applyFill="1" applyAlignment="1">
      <alignment vertical="center" shrinkToFit="1"/>
    </xf>
    <xf numFmtId="0" fontId="6" fillId="33" borderId="14" xfId="0" applyFont="1" applyFill="1" applyBorder="1" applyAlignment="1">
      <alignment horizontal="left" vertical="center" shrinkToFit="1"/>
    </xf>
    <xf numFmtId="204" fontId="10" fillId="33" borderId="12" xfId="38" applyNumberFormat="1" applyFont="1" applyFill="1" applyBorder="1" applyAlignment="1">
      <alignment horizontal="left" vertical="center" shrinkToFit="1"/>
    </xf>
    <xf numFmtId="0" fontId="10" fillId="33" borderId="0" xfId="0" applyFont="1" applyFill="1" applyBorder="1" applyAlignment="1">
      <alignment vertical="center" shrinkToFit="1"/>
    </xf>
    <xf numFmtId="204" fontId="10" fillId="33" borderId="0" xfId="38" applyNumberFormat="1" applyFont="1" applyFill="1" applyBorder="1" applyAlignment="1">
      <alignment vertical="center" shrinkToFit="1"/>
    </xf>
    <xf numFmtId="0" fontId="10" fillId="33" borderId="13" xfId="0" applyFont="1" applyFill="1" applyBorder="1" applyAlignment="1">
      <alignment horizontal="center" vertical="center" shrinkToFit="1"/>
    </xf>
    <xf numFmtId="0" fontId="10" fillId="33" borderId="13" xfId="0" applyFont="1" applyFill="1" applyBorder="1" applyAlignment="1">
      <alignment vertical="center" shrinkToFit="1"/>
    </xf>
    <xf numFmtId="204" fontId="10" fillId="33" borderId="13" xfId="38" applyNumberFormat="1" applyFont="1" applyFill="1" applyBorder="1" applyAlignment="1">
      <alignment vertical="center" shrinkToFit="1"/>
    </xf>
    <xf numFmtId="0" fontId="10" fillId="33" borderId="11" xfId="0" applyFont="1" applyFill="1" applyBorder="1" applyAlignment="1">
      <alignment horizontal="center" vertical="center" shrinkToFit="1"/>
    </xf>
    <xf numFmtId="0" fontId="10" fillId="33" borderId="11" xfId="0" applyFont="1" applyFill="1" applyBorder="1" applyAlignment="1">
      <alignment vertical="center" shrinkToFit="1"/>
    </xf>
    <xf numFmtId="204" fontId="10" fillId="33" borderId="11" xfId="38" applyNumberFormat="1" applyFont="1" applyFill="1" applyBorder="1" applyAlignment="1">
      <alignment vertical="center" shrinkToFit="1"/>
    </xf>
    <xf numFmtId="49" fontId="10" fillId="33" borderId="11" xfId="38" applyNumberFormat="1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left" vertical="center" shrinkToFit="1"/>
    </xf>
    <xf numFmtId="0" fontId="6" fillId="33" borderId="0" xfId="0" applyFont="1" applyFill="1" applyAlignment="1">
      <alignment shrinkToFit="1"/>
    </xf>
    <xf numFmtId="0" fontId="6" fillId="33" borderId="0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12" xfId="0" applyFont="1" applyFill="1" applyBorder="1" applyAlignment="1">
      <alignment horizontal="center" shrinkToFit="1"/>
    </xf>
    <xf numFmtId="0" fontId="6" fillId="33" borderId="12" xfId="0" applyFont="1" applyFill="1" applyBorder="1" applyAlignment="1">
      <alignment shrinkToFit="1"/>
    </xf>
    <xf numFmtId="204" fontId="6" fillId="33" borderId="12" xfId="38" applyNumberFormat="1" applyFont="1" applyFill="1" applyBorder="1" applyAlignment="1">
      <alignment shrinkToFit="1"/>
    </xf>
    <xf numFmtId="0" fontId="6" fillId="33" borderId="13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left" vertical="center" shrinkToFit="1"/>
    </xf>
    <xf numFmtId="43" fontId="5" fillId="33" borderId="0" xfId="0" applyNumberFormat="1" applyFont="1" applyFill="1" applyBorder="1" applyAlignment="1">
      <alignment horizontal="center" vertical="center"/>
    </xf>
    <xf numFmtId="204" fontId="10" fillId="0" borderId="12" xfId="38" applyNumberFormat="1" applyFont="1" applyFill="1" applyBorder="1" applyAlignment="1">
      <alignment vertical="center" shrinkToFit="1"/>
    </xf>
    <xf numFmtId="204" fontId="10" fillId="0" borderId="13" xfId="38" applyNumberFormat="1" applyFont="1" applyFill="1" applyBorder="1" applyAlignment="1">
      <alignment vertical="center" shrinkToFit="1"/>
    </xf>
    <xf numFmtId="204" fontId="10" fillId="0" borderId="11" xfId="38" applyNumberFormat="1" applyFont="1" applyFill="1" applyBorder="1" applyAlignment="1">
      <alignment vertical="center" shrinkToFit="1"/>
    </xf>
    <xf numFmtId="204" fontId="16" fillId="33" borderId="12" xfId="38" applyNumberFormat="1" applyFont="1" applyFill="1" applyBorder="1" applyAlignment="1">
      <alignment horizontal="center" vertical="center" wrapText="1" shrinkToFit="1"/>
    </xf>
    <xf numFmtId="0" fontId="6" fillId="33" borderId="0" xfId="0" applyFont="1" applyFill="1" applyAlignment="1">
      <alignment horizontal="center" vertical="center"/>
    </xf>
    <xf numFmtId="43" fontId="5" fillId="34" borderId="12" xfId="0" applyNumberFormat="1" applyFont="1" applyFill="1" applyBorder="1" applyAlignment="1">
      <alignment horizontal="center" vertical="center" shrinkToFit="1"/>
    </xf>
    <xf numFmtId="17" fontId="6" fillId="33" borderId="0" xfId="0" applyNumberFormat="1" applyFont="1" applyFill="1" applyBorder="1" applyAlignment="1">
      <alignment horizontal="center" vertical="center" shrinkToFit="1"/>
    </xf>
    <xf numFmtId="204" fontId="6" fillId="33" borderId="0" xfId="38" applyNumberFormat="1" applyFont="1" applyFill="1" applyBorder="1" applyAlignment="1">
      <alignment horizontal="center" vertical="center" shrinkToFit="1"/>
    </xf>
    <xf numFmtId="204" fontId="5" fillId="33" borderId="0" xfId="0" applyNumberFormat="1" applyFont="1" applyFill="1" applyBorder="1" applyAlignment="1">
      <alignment horizontal="center" vertical="center" shrinkToFit="1"/>
    </xf>
    <xf numFmtId="0" fontId="6" fillId="33" borderId="13" xfId="0" applyFont="1" applyFill="1" applyBorder="1" applyAlignment="1">
      <alignment horizontal="left" vertical="center" shrinkToFit="1"/>
    </xf>
    <xf numFmtId="0" fontId="6" fillId="33" borderId="11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left" vertical="center" shrinkToFit="1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204" fontId="5" fillId="33" borderId="0" xfId="38" applyNumberFormat="1" applyFont="1" applyFill="1" applyBorder="1" applyAlignment="1">
      <alignment horizontal="center" vertical="center"/>
    </xf>
    <xf numFmtId="43" fontId="5" fillId="34" borderId="15" xfId="0" applyNumberFormat="1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left" vertical="center"/>
    </xf>
    <xf numFmtId="204" fontId="6" fillId="33" borderId="0" xfId="38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43" fontId="5" fillId="35" borderId="12" xfId="0" applyNumberFormat="1" applyFont="1" applyFill="1" applyBorder="1" applyAlignment="1">
      <alignment horizontal="center" vertical="center" shrinkToFit="1"/>
    </xf>
    <xf numFmtId="0" fontId="10" fillId="33" borderId="0" xfId="0" applyFont="1" applyFill="1" applyAlignment="1">
      <alignment vertical="center"/>
    </xf>
    <xf numFmtId="43" fontId="10" fillId="33" borderId="12" xfId="38" applyFont="1" applyFill="1" applyBorder="1" applyAlignment="1">
      <alignment horizontal="center" vertical="center"/>
    </xf>
    <xf numFmtId="49" fontId="10" fillId="33" borderId="12" xfId="0" applyNumberFormat="1" applyFont="1" applyFill="1" applyBorder="1" applyAlignment="1">
      <alignment horizontal="center" vertical="center" shrinkToFit="1"/>
    </xf>
    <xf numFmtId="198" fontId="10" fillId="33" borderId="12" xfId="0" applyNumberFormat="1" applyFont="1" applyFill="1" applyBorder="1" applyAlignment="1">
      <alignment vertical="center" shrinkToFit="1"/>
    </xf>
    <xf numFmtId="43" fontId="10" fillId="33" borderId="12" xfId="38" applyFont="1" applyFill="1" applyBorder="1" applyAlignment="1">
      <alignment horizontal="center" vertical="center" shrinkToFit="1"/>
    </xf>
    <xf numFmtId="43" fontId="10" fillId="33" borderId="12" xfId="0" applyNumberFormat="1" applyFont="1" applyFill="1" applyBorder="1" applyAlignment="1">
      <alignment vertical="center" shrinkToFit="1"/>
    </xf>
    <xf numFmtId="43" fontId="12" fillId="34" borderId="12" xfId="38" applyFont="1" applyFill="1" applyBorder="1" applyAlignment="1">
      <alignment horizontal="center" vertical="center" shrinkToFit="1"/>
    </xf>
    <xf numFmtId="49" fontId="10" fillId="33" borderId="0" xfId="0" applyNumberFormat="1" applyFont="1" applyFill="1" applyBorder="1" applyAlignment="1">
      <alignment horizontal="center" vertical="center" shrinkToFit="1"/>
    </xf>
    <xf numFmtId="198" fontId="10" fillId="33" borderId="0" xfId="0" applyNumberFormat="1" applyFont="1" applyFill="1" applyBorder="1" applyAlignment="1">
      <alignment vertical="center" shrinkToFit="1"/>
    </xf>
    <xf numFmtId="43" fontId="10" fillId="33" borderId="0" xfId="38" applyFont="1" applyFill="1" applyBorder="1" applyAlignment="1">
      <alignment horizontal="center" vertical="center" shrinkToFit="1"/>
    </xf>
    <xf numFmtId="43" fontId="12" fillId="0" borderId="0" xfId="38" applyFont="1" applyFill="1" applyBorder="1" applyAlignment="1">
      <alignment horizontal="center" vertical="center" shrinkToFit="1"/>
    </xf>
    <xf numFmtId="0" fontId="10" fillId="33" borderId="0" xfId="0" applyFont="1" applyFill="1" applyBorder="1" applyAlignment="1">
      <alignment vertical="center"/>
    </xf>
    <xf numFmtId="49" fontId="10" fillId="33" borderId="0" xfId="0" applyNumberFormat="1" applyFont="1" applyFill="1" applyBorder="1" applyAlignment="1">
      <alignment horizontal="right" vertical="center" shrinkToFit="1"/>
    </xf>
    <xf numFmtId="43" fontId="10" fillId="33" borderId="15" xfId="38" applyFont="1" applyFill="1" applyBorder="1" applyAlignment="1">
      <alignment horizontal="center" vertical="center" shrinkToFit="1"/>
    </xf>
    <xf numFmtId="49" fontId="10" fillId="33" borderId="0" xfId="0" applyNumberFormat="1" applyFont="1" applyFill="1" applyAlignment="1">
      <alignment horizontal="center" vertical="center" shrinkToFit="1"/>
    </xf>
    <xf numFmtId="43" fontId="12" fillId="34" borderId="15" xfId="38" applyFont="1" applyFill="1" applyBorder="1" applyAlignment="1">
      <alignment horizontal="center" vertical="center" shrinkToFit="1"/>
    </xf>
    <xf numFmtId="0" fontId="12" fillId="33" borderId="0" xfId="0" applyFont="1" applyFill="1" applyAlignment="1">
      <alignment horizontal="center" vertical="center" shrinkToFit="1"/>
    </xf>
    <xf numFmtId="0" fontId="12" fillId="33" borderId="0" xfId="0" applyFont="1" applyFill="1" applyAlignment="1">
      <alignment vertical="center" shrinkToFit="1"/>
    </xf>
    <xf numFmtId="204" fontId="12" fillId="33" borderId="0" xfId="38" applyNumberFormat="1" applyFont="1" applyFill="1" applyAlignment="1">
      <alignment vertical="center" shrinkToFit="1"/>
    </xf>
    <xf numFmtId="49" fontId="12" fillId="35" borderId="12" xfId="0" applyNumberFormat="1" applyFont="1" applyFill="1" applyBorder="1" applyAlignment="1">
      <alignment horizontal="center" vertical="center" shrinkToFit="1"/>
    </xf>
    <xf numFmtId="43" fontId="12" fillId="35" borderId="12" xfId="38" applyFont="1" applyFill="1" applyBorder="1" applyAlignment="1">
      <alignment vertical="center" shrinkToFit="1"/>
    </xf>
    <xf numFmtId="49" fontId="12" fillId="35" borderId="12" xfId="38" applyNumberFormat="1" applyFont="1" applyFill="1" applyBorder="1" applyAlignment="1">
      <alignment horizontal="center" vertical="center" shrinkToFit="1"/>
    </xf>
    <xf numFmtId="43" fontId="12" fillId="35" borderId="12" xfId="38" applyFont="1" applyFill="1" applyBorder="1" applyAlignment="1">
      <alignment horizontal="center" vertical="center" shrinkToFit="1"/>
    </xf>
    <xf numFmtId="49" fontId="10" fillId="33" borderId="0" xfId="0" applyNumberFormat="1" applyFont="1" applyFill="1" applyAlignment="1">
      <alignment vertical="center"/>
    </xf>
    <xf numFmtId="49" fontId="10" fillId="33" borderId="0" xfId="0" applyNumberFormat="1" applyFont="1" applyFill="1" applyAlignment="1">
      <alignment horizontal="center" vertical="center"/>
    </xf>
    <xf numFmtId="43" fontId="10" fillId="33" borderId="0" xfId="38" applyFont="1" applyFill="1" applyAlignment="1">
      <alignment horizontal="center" vertical="center"/>
    </xf>
    <xf numFmtId="204" fontId="6" fillId="33" borderId="12" xfId="38" applyNumberFormat="1" applyFont="1" applyFill="1" applyBorder="1" applyAlignment="1">
      <alignment horizontal="left" vertical="center" shrinkToFit="1"/>
    </xf>
    <xf numFmtId="49" fontId="5" fillId="33" borderId="12" xfId="38" applyNumberFormat="1" applyFont="1" applyFill="1" applyBorder="1" applyAlignment="1">
      <alignment horizontal="center" vertical="center"/>
    </xf>
    <xf numFmtId="49" fontId="16" fillId="33" borderId="12" xfId="38" applyNumberFormat="1" applyFont="1" applyFill="1" applyBorder="1" applyAlignment="1">
      <alignment horizontal="center" vertical="center" wrapText="1"/>
    </xf>
    <xf numFmtId="49" fontId="10" fillId="33" borderId="12" xfId="38" applyNumberFormat="1" applyFont="1" applyFill="1" applyBorder="1" applyAlignment="1">
      <alignment horizontal="center" vertical="center"/>
    </xf>
    <xf numFmtId="43" fontId="6" fillId="36" borderId="16" xfId="38" applyFont="1" applyFill="1" applyBorder="1" applyAlignment="1">
      <alignment horizontal="center" vertical="center" wrapText="1"/>
    </xf>
    <xf numFmtId="43" fontId="5" fillId="36" borderId="13" xfId="38" applyNumberFormat="1" applyFont="1" applyFill="1" applyBorder="1" applyAlignment="1">
      <alignment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left" vertical="center" shrinkToFit="1"/>
    </xf>
    <xf numFmtId="0" fontId="6" fillId="33" borderId="0" xfId="0" applyFont="1" applyFill="1" applyBorder="1" applyAlignment="1">
      <alignment vertical="center" shrinkToFit="1"/>
    </xf>
    <xf numFmtId="0" fontId="5" fillId="33" borderId="0" xfId="0" applyFont="1" applyFill="1" applyAlignment="1">
      <alignment vertical="center" shrinkToFit="1"/>
    </xf>
    <xf numFmtId="0" fontId="6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43" fontId="5" fillId="0" borderId="15" xfId="0" applyNumberFormat="1" applyFont="1" applyFill="1" applyBorder="1" applyAlignment="1">
      <alignment horizontal="center" vertical="center" shrinkToFit="1"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 horizontal="right"/>
    </xf>
    <xf numFmtId="17" fontId="6" fillId="33" borderId="12" xfId="0" applyNumberFormat="1" applyFont="1" applyFill="1" applyBorder="1" applyAlignment="1">
      <alignment shrinkToFit="1"/>
    </xf>
    <xf numFmtId="0" fontId="6" fillId="0" borderId="10" xfId="0" applyFont="1" applyFill="1" applyBorder="1" applyAlignment="1">
      <alignment horizontal="left" vertical="center" shrinkToFit="1"/>
    </xf>
    <xf numFmtId="204" fontId="6" fillId="0" borderId="10" xfId="38" applyNumberFormat="1" applyFont="1" applyFill="1" applyBorder="1" applyAlignment="1">
      <alignment vertical="center" shrinkToFit="1"/>
    </xf>
    <xf numFmtId="43" fontId="6" fillId="0" borderId="10" xfId="38" applyFont="1" applyFill="1" applyBorder="1" applyAlignment="1">
      <alignment vertical="center" shrinkToFit="1"/>
    </xf>
    <xf numFmtId="49" fontId="6" fillId="0" borderId="10" xfId="38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204" fontId="6" fillId="0" borderId="0" xfId="38" applyNumberFormat="1" applyFont="1" applyFill="1" applyBorder="1" applyAlignment="1">
      <alignment horizontal="center" vertical="center" shrinkToFit="1"/>
    </xf>
    <xf numFmtId="204" fontId="5" fillId="0" borderId="0" xfId="0" applyNumberFormat="1" applyFont="1" applyFill="1" applyBorder="1" applyAlignment="1">
      <alignment horizontal="center" vertical="center" shrinkToFit="1"/>
    </xf>
    <xf numFmtId="204" fontId="6" fillId="0" borderId="12" xfId="38" applyNumberFormat="1" applyFont="1" applyFill="1" applyBorder="1" applyAlignment="1">
      <alignment horizontal="center" vertical="center" shrinkToFit="1"/>
    </xf>
    <xf numFmtId="43" fontId="5" fillId="0" borderId="12" xfId="0" applyNumberFormat="1" applyFont="1" applyFill="1" applyBorder="1" applyAlignment="1">
      <alignment horizontal="center" vertical="center" shrinkToFit="1"/>
    </xf>
    <xf numFmtId="204" fontId="5" fillId="0" borderId="0" xfId="38" applyNumberFormat="1" applyFont="1" applyFill="1" applyBorder="1" applyAlignment="1">
      <alignment horizontal="center" vertical="center" shrinkToFit="1"/>
    </xf>
    <xf numFmtId="204" fontId="6" fillId="34" borderId="12" xfId="38" applyNumberFormat="1" applyFont="1" applyFill="1" applyBorder="1" applyAlignment="1">
      <alignment vertical="center" shrinkToFit="1"/>
    </xf>
    <xf numFmtId="0" fontId="10" fillId="33" borderId="16" xfId="0" applyFont="1" applyFill="1" applyBorder="1" applyAlignment="1">
      <alignment horizontal="center" vertical="center" shrinkToFit="1"/>
    </xf>
    <xf numFmtId="0" fontId="10" fillId="33" borderId="16" xfId="0" applyFont="1" applyFill="1" applyBorder="1" applyAlignment="1">
      <alignment vertical="center" shrinkToFit="1"/>
    </xf>
    <xf numFmtId="204" fontId="10" fillId="33" borderId="16" xfId="38" applyNumberFormat="1" applyFont="1" applyFill="1" applyBorder="1" applyAlignment="1">
      <alignment vertical="center" shrinkToFit="1"/>
    </xf>
    <xf numFmtId="49" fontId="10" fillId="33" borderId="16" xfId="0" applyNumberFormat="1" applyFont="1" applyFill="1" applyBorder="1" applyAlignment="1">
      <alignment horizontal="center" vertical="center" shrinkToFit="1"/>
    </xf>
    <xf numFmtId="43" fontId="10" fillId="33" borderId="16" xfId="38" applyFont="1" applyFill="1" applyBorder="1" applyAlignment="1">
      <alignment horizontal="center" vertical="center" shrinkToFit="1"/>
    </xf>
    <xf numFmtId="43" fontId="10" fillId="33" borderId="16" xfId="0" applyNumberFormat="1" applyFont="1" applyFill="1" applyBorder="1" applyAlignment="1">
      <alignment vertical="center" shrinkToFit="1"/>
    </xf>
    <xf numFmtId="204" fontId="10" fillId="0" borderId="16" xfId="38" applyNumberFormat="1" applyFont="1" applyFill="1" applyBorder="1" applyAlignment="1">
      <alignment vertical="center" shrinkToFit="1"/>
    </xf>
    <xf numFmtId="204" fontId="10" fillId="0" borderId="15" xfId="38" applyNumberFormat="1" applyFont="1" applyFill="1" applyBorder="1" applyAlignment="1">
      <alignment vertical="center" shrinkToFit="1"/>
    </xf>
    <xf numFmtId="43" fontId="10" fillId="33" borderId="17" xfId="38" applyFont="1" applyFill="1" applyBorder="1" applyAlignment="1">
      <alignment vertical="center" shrinkToFit="1"/>
    </xf>
    <xf numFmtId="0" fontId="10" fillId="33" borderId="17" xfId="0" applyFont="1" applyFill="1" applyBorder="1" applyAlignment="1">
      <alignment vertical="center" shrinkToFit="1"/>
    </xf>
    <xf numFmtId="204" fontId="10" fillId="0" borderId="12" xfId="38" applyNumberFormat="1" applyFont="1" applyFill="1" applyBorder="1" applyAlignment="1">
      <alignment horizontal="center" vertical="center" shrinkToFit="1"/>
    </xf>
    <xf numFmtId="204" fontId="15" fillId="0" borderId="13" xfId="38" applyNumberFormat="1" applyFont="1" applyFill="1" applyBorder="1" applyAlignment="1">
      <alignment vertical="center" shrinkToFit="1"/>
    </xf>
    <xf numFmtId="204" fontId="15" fillId="0" borderId="10" xfId="38" applyNumberFormat="1" applyFont="1" applyFill="1" applyBorder="1" applyAlignment="1">
      <alignment vertical="center" shrinkToFit="1"/>
    </xf>
    <xf numFmtId="204" fontId="15" fillId="0" borderId="0" xfId="38" applyNumberFormat="1" applyFont="1" applyFill="1" applyBorder="1" applyAlignment="1">
      <alignment vertical="center" shrinkToFit="1"/>
    </xf>
    <xf numFmtId="204" fontId="9" fillId="0" borderId="12" xfId="38" applyNumberFormat="1" applyFont="1" applyFill="1" applyBorder="1" applyAlignment="1">
      <alignment vertical="center" shrinkToFit="1"/>
    </xf>
    <xf numFmtId="204" fontId="12" fillId="0" borderId="12" xfId="38" applyNumberFormat="1" applyFont="1" applyFill="1" applyBorder="1" applyAlignment="1">
      <alignment vertical="center" shrinkToFit="1"/>
    </xf>
    <xf numFmtId="204" fontId="10" fillId="0" borderId="0" xfId="38" applyNumberFormat="1" applyFont="1" applyFill="1" applyAlignment="1">
      <alignment vertical="center" shrinkToFit="1"/>
    </xf>
    <xf numFmtId="204" fontId="10" fillId="0" borderId="0" xfId="38" applyNumberFormat="1" applyFont="1" applyFill="1" applyBorder="1" applyAlignment="1">
      <alignment vertical="center" shrinkToFit="1"/>
    </xf>
    <xf numFmtId="49" fontId="6" fillId="33" borderId="13" xfId="0" applyNumberFormat="1" applyFont="1" applyFill="1" applyBorder="1" applyAlignment="1">
      <alignment horizontal="left" vertical="center" shrinkToFit="1"/>
    </xf>
    <xf numFmtId="49" fontId="6" fillId="33" borderId="11" xfId="0" applyNumberFormat="1" applyFont="1" applyFill="1" applyBorder="1" applyAlignment="1">
      <alignment horizontal="left" vertical="center" shrinkToFit="1"/>
    </xf>
    <xf numFmtId="49" fontId="6" fillId="0" borderId="10" xfId="0" applyNumberFormat="1" applyFont="1" applyFill="1" applyBorder="1" applyAlignment="1">
      <alignment horizontal="left" vertical="center" shrinkToFit="1"/>
    </xf>
    <xf numFmtId="49" fontId="6" fillId="33" borderId="10" xfId="0" applyNumberFormat="1" applyFont="1" applyFill="1" applyBorder="1" applyAlignment="1">
      <alignment horizontal="left" vertical="center" shrinkToFit="1"/>
    </xf>
    <xf numFmtId="49" fontId="6" fillId="33" borderId="0" xfId="0" applyNumberFormat="1" applyFont="1" applyFill="1" applyAlignment="1">
      <alignment vertical="center" shrinkToFit="1"/>
    </xf>
    <xf numFmtId="43" fontId="5" fillId="33" borderId="0" xfId="38" applyFont="1" applyFill="1" applyBorder="1" applyAlignment="1">
      <alignment horizontal="center" vertical="center"/>
    </xf>
    <xf numFmtId="43" fontId="6" fillId="33" borderId="13" xfId="38" applyFont="1" applyFill="1" applyBorder="1" applyAlignment="1">
      <alignment horizontal="left" vertical="center" shrinkToFit="1"/>
    </xf>
    <xf numFmtId="43" fontId="6" fillId="33" borderId="11" xfId="38" applyFont="1" applyFill="1" applyBorder="1" applyAlignment="1">
      <alignment horizontal="left" vertical="center" shrinkToFit="1"/>
    </xf>
    <xf numFmtId="43" fontId="6" fillId="0" borderId="10" xfId="38" applyFont="1" applyFill="1" applyBorder="1" applyAlignment="1">
      <alignment horizontal="left" vertical="center" shrinkToFit="1"/>
    </xf>
    <xf numFmtId="43" fontId="6" fillId="33" borderId="10" xfId="38" applyFont="1" applyFill="1" applyBorder="1" applyAlignment="1">
      <alignment horizontal="left" vertical="center" shrinkToFit="1"/>
    </xf>
    <xf numFmtId="43" fontId="6" fillId="33" borderId="0" xfId="38" applyFont="1" applyFill="1" applyAlignment="1">
      <alignment vertical="center" shrinkToFit="1"/>
    </xf>
    <xf numFmtId="43" fontId="6" fillId="33" borderId="0" xfId="0" applyNumberFormat="1" applyFont="1" applyFill="1" applyBorder="1" applyAlignment="1">
      <alignment vertical="center" shrinkToFit="1"/>
    </xf>
    <xf numFmtId="49" fontId="5" fillId="33" borderId="0" xfId="0" applyNumberFormat="1" applyFont="1" applyFill="1" applyBorder="1" applyAlignment="1">
      <alignment horizontal="center" vertical="center"/>
    </xf>
    <xf numFmtId="49" fontId="14" fillId="0" borderId="11" xfId="38" applyNumberFormat="1" applyFont="1" applyFill="1" applyBorder="1" applyAlignment="1">
      <alignment horizontal="center" vertical="center" shrinkToFit="1"/>
    </xf>
    <xf numFmtId="49" fontId="14" fillId="0" borderId="10" xfId="38" applyNumberFormat="1" applyFont="1" applyFill="1" applyBorder="1" applyAlignment="1">
      <alignment horizontal="center" vertical="center" shrinkToFit="1"/>
    </xf>
    <xf numFmtId="0" fontId="5" fillId="33" borderId="18" xfId="0" applyFont="1" applyFill="1" applyBorder="1" applyAlignment="1" applyProtection="1">
      <alignment vertical="top"/>
      <protection locked="0"/>
    </xf>
    <xf numFmtId="49" fontId="5" fillId="33" borderId="0" xfId="0" applyNumberFormat="1" applyFont="1" applyFill="1" applyBorder="1" applyAlignment="1" applyProtection="1">
      <alignment vertical="top"/>
      <protection locked="0"/>
    </xf>
    <xf numFmtId="43" fontId="5" fillId="33" borderId="0" xfId="38" applyFont="1" applyFill="1" applyBorder="1" applyAlignment="1" applyProtection="1">
      <alignment vertical="top"/>
      <protection locked="0"/>
    </xf>
    <xf numFmtId="49" fontId="6" fillId="33" borderId="0" xfId="38" applyNumberFormat="1" applyFont="1" applyFill="1" applyBorder="1" applyAlignment="1">
      <alignment horizontal="center" vertical="top"/>
    </xf>
    <xf numFmtId="204" fontId="6" fillId="33" borderId="0" xfId="38" applyNumberFormat="1" applyFont="1" applyFill="1" applyBorder="1" applyAlignment="1">
      <alignment vertical="top"/>
    </xf>
    <xf numFmtId="43" fontId="6" fillId="33" borderId="0" xfId="38" applyFont="1" applyFill="1" applyBorder="1" applyAlignment="1">
      <alignment vertical="top"/>
    </xf>
    <xf numFmtId="43" fontId="5" fillId="33" borderId="0" xfId="38" applyFont="1" applyFill="1" applyAlignment="1">
      <alignment vertical="top"/>
    </xf>
    <xf numFmtId="0" fontId="6" fillId="33" borderId="0" xfId="0" applyFont="1" applyFill="1" applyAlignment="1">
      <alignment vertical="top" shrinkToFit="1"/>
    </xf>
    <xf numFmtId="0" fontId="6" fillId="33" borderId="16" xfId="0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/>
    </xf>
    <xf numFmtId="204" fontId="5" fillId="34" borderId="12" xfId="0" applyNumberFormat="1" applyFont="1" applyFill="1" applyBorder="1" applyAlignment="1">
      <alignment shrinkToFit="1"/>
    </xf>
    <xf numFmtId="204" fontId="6" fillId="33" borderId="13" xfId="38" applyNumberFormat="1" applyFont="1" applyFill="1" applyBorder="1" applyAlignment="1">
      <alignment horizontal="left" vertical="center" shrinkToFit="1"/>
    </xf>
    <xf numFmtId="204" fontId="6" fillId="34" borderId="13" xfId="38" applyNumberFormat="1" applyFont="1" applyFill="1" applyBorder="1" applyAlignment="1">
      <alignment vertical="center" shrinkToFit="1"/>
    </xf>
    <xf numFmtId="204" fontId="6" fillId="0" borderId="13" xfId="38" applyNumberFormat="1" applyFont="1" applyFill="1" applyBorder="1" applyAlignment="1">
      <alignment horizontal="center" vertical="center" shrinkToFit="1"/>
    </xf>
    <xf numFmtId="43" fontId="5" fillId="0" borderId="13" xfId="0" applyNumberFormat="1" applyFont="1" applyFill="1" applyBorder="1" applyAlignment="1">
      <alignment horizontal="center" vertical="center" shrinkToFit="1"/>
    </xf>
    <xf numFmtId="204" fontId="6" fillId="33" borderId="11" xfId="38" applyNumberFormat="1" applyFont="1" applyFill="1" applyBorder="1" applyAlignment="1">
      <alignment horizontal="left" vertical="center" shrinkToFit="1"/>
    </xf>
    <xf numFmtId="204" fontId="6" fillId="34" borderId="11" xfId="38" applyNumberFormat="1" applyFont="1" applyFill="1" applyBorder="1" applyAlignment="1">
      <alignment vertical="center" shrinkToFit="1"/>
    </xf>
    <xf numFmtId="204" fontId="6" fillId="0" borderId="11" xfId="38" applyNumberFormat="1" applyFont="1" applyFill="1" applyBorder="1" applyAlignment="1">
      <alignment horizontal="center" vertical="center" shrinkToFit="1"/>
    </xf>
    <xf numFmtId="43" fontId="5" fillId="0" borderId="11" xfId="0" applyNumberFormat="1" applyFont="1" applyFill="1" applyBorder="1" applyAlignment="1">
      <alignment horizontal="center" vertical="center" shrinkToFit="1"/>
    </xf>
    <xf numFmtId="204" fontId="24" fillId="33" borderId="12" xfId="38" applyNumberFormat="1" applyFont="1" applyFill="1" applyBorder="1" applyAlignment="1">
      <alignment horizontal="center" vertical="center"/>
    </xf>
    <xf numFmtId="204" fontId="18" fillId="33" borderId="0" xfId="38" applyNumberFormat="1" applyFont="1" applyFill="1" applyAlignment="1">
      <alignment vertical="center" shrinkToFit="1"/>
    </xf>
    <xf numFmtId="0" fontId="18" fillId="33" borderId="0" xfId="0" applyFont="1" applyFill="1" applyBorder="1" applyAlignment="1">
      <alignment vertical="center" shrinkToFit="1"/>
    </xf>
    <xf numFmtId="204" fontId="24" fillId="33" borderId="0" xfId="38" applyNumberFormat="1" applyFont="1" applyFill="1" applyAlignment="1">
      <alignment vertical="center" shrinkToFit="1"/>
    </xf>
    <xf numFmtId="204" fontId="18" fillId="33" borderId="0" xfId="38" applyNumberFormat="1" applyFont="1" applyFill="1" applyAlignment="1">
      <alignment vertical="center"/>
    </xf>
    <xf numFmtId="204" fontId="10" fillId="34" borderId="12" xfId="38" applyNumberFormat="1" applyFont="1" applyFill="1" applyBorder="1" applyAlignment="1">
      <alignment vertical="center" shrinkToFit="1"/>
    </xf>
    <xf numFmtId="204" fontId="12" fillId="0" borderId="0" xfId="38" applyNumberFormat="1" applyFont="1" applyFill="1" applyBorder="1" applyAlignment="1">
      <alignment vertical="center" shrinkToFi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204" fontId="15" fillId="0" borderId="0" xfId="38" applyNumberFormat="1" applyFont="1" applyFill="1" applyBorder="1" applyAlignment="1">
      <alignment vertical="center"/>
    </xf>
    <xf numFmtId="43" fontId="15" fillId="0" borderId="0" xfId="38" applyFont="1" applyFill="1" applyBorder="1" applyAlignment="1">
      <alignment vertical="center"/>
    </xf>
    <xf numFmtId="204" fontId="15" fillId="0" borderId="0" xfId="38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49" fontId="15" fillId="0" borderId="0" xfId="38" applyNumberFormat="1" applyFont="1" applyFill="1" applyBorder="1" applyAlignment="1">
      <alignment horizontal="center" vertical="center" wrapText="1"/>
    </xf>
    <xf numFmtId="43" fontId="15" fillId="0" borderId="0" xfId="38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204" fontId="15" fillId="0" borderId="0" xfId="38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left" vertical="center" shrinkToFit="1"/>
    </xf>
    <xf numFmtId="0" fontId="10" fillId="0" borderId="13" xfId="0" applyFont="1" applyFill="1" applyBorder="1" applyAlignment="1">
      <alignment vertical="center" shrinkToFit="1"/>
    </xf>
    <xf numFmtId="0" fontId="16" fillId="0" borderId="13" xfId="0" applyFont="1" applyFill="1" applyBorder="1" applyAlignment="1">
      <alignment horizontal="center" vertical="center" shrinkToFit="1"/>
    </xf>
    <xf numFmtId="204" fontId="16" fillId="0" borderId="13" xfId="38" applyNumberFormat="1" applyFont="1" applyFill="1" applyBorder="1" applyAlignment="1">
      <alignment horizontal="left" vertical="center" shrinkToFit="1"/>
    </xf>
    <xf numFmtId="49" fontId="8" fillId="0" borderId="13" xfId="38" applyNumberFormat="1" applyFont="1" applyFill="1" applyBorder="1" applyAlignment="1">
      <alignment horizontal="center" vertical="center" shrinkToFit="1"/>
    </xf>
    <xf numFmtId="49" fontId="10" fillId="0" borderId="13" xfId="38" applyNumberFormat="1" applyFont="1" applyFill="1" applyBorder="1" applyAlignment="1">
      <alignment horizontal="center" vertical="center" shrinkToFit="1"/>
    </xf>
    <xf numFmtId="204" fontId="10" fillId="0" borderId="13" xfId="38" applyNumberFormat="1" applyFont="1" applyFill="1" applyBorder="1" applyAlignment="1">
      <alignment horizontal="center" vertical="center" shrinkToFit="1"/>
    </xf>
    <xf numFmtId="204" fontId="9" fillId="0" borderId="13" xfId="38" applyNumberFormat="1" applyFont="1" applyFill="1" applyBorder="1" applyAlignment="1">
      <alignment horizontal="center" vertical="center" shrinkToFit="1"/>
    </xf>
    <xf numFmtId="204" fontId="12" fillId="0" borderId="13" xfId="0" applyNumberFormat="1" applyFont="1" applyFill="1" applyBorder="1" applyAlignment="1">
      <alignment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vertical="center" shrinkToFit="1"/>
    </xf>
    <xf numFmtId="0" fontId="10" fillId="0" borderId="10" xfId="0" applyFont="1" applyFill="1" applyBorder="1" applyAlignment="1">
      <alignment horizontal="left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204" fontId="16" fillId="0" borderId="10" xfId="38" applyNumberFormat="1" applyFont="1" applyFill="1" applyBorder="1" applyAlignment="1">
      <alignment horizontal="left" vertical="center" shrinkToFit="1"/>
    </xf>
    <xf numFmtId="49" fontId="8" fillId="0" borderId="10" xfId="38" applyNumberFormat="1" applyFont="1" applyFill="1" applyBorder="1" applyAlignment="1">
      <alignment horizontal="center" vertical="center" shrinkToFit="1"/>
    </xf>
    <xf numFmtId="49" fontId="10" fillId="0" borderId="10" xfId="38" applyNumberFormat="1" applyFont="1" applyFill="1" applyBorder="1" applyAlignment="1">
      <alignment horizontal="center" vertical="center" shrinkToFit="1"/>
    </xf>
    <xf numFmtId="204" fontId="10" fillId="0" borderId="10" xfId="38" applyNumberFormat="1" applyFont="1" applyFill="1" applyBorder="1" applyAlignment="1">
      <alignment horizontal="center" vertical="center" shrinkToFit="1"/>
    </xf>
    <xf numFmtId="204" fontId="9" fillId="0" borderId="10" xfId="38" applyNumberFormat="1" applyFont="1" applyFill="1" applyBorder="1" applyAlignment="1">
      <alignment horizontal="center" vertical="center" shrinkToFit="1"/>
    </xf>
    <xf numFmtId="204" fontId="12" fillId="0" borderId="10" xfId="0" applyNumberFormat="1" applyFont="1" applyFill="1" applyBorder="1" applyAlignment="1">
      <alignment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vertical="center" shrinkToFit="1"/>
    </xf>
    <xf numFmtId="0" fontId="10" fillId="0" borderId="11" xfId="0" applyFont="1" applyFill="1" applyBorder="1" applyAlignment="1">
      <alignment horizontal="left" vertical="center" shrinkToFit="1"/>
    </xf>
    <xf numFmtId="49" fontId="8" fillId="0" borderId="11" xfId="38" applyNumberFormat="1" applyFont="1" applyFill="1" applyBorder="1" applyAlignment="1">
      <alignment horizontal="center" vertical="center" shrinkToFit="1"/>
    </xf>
    <xf numFmtId="49" fontId="10" fillId="0" borderId="11" xfId="38" applyNumberFormat="1" applyFont="1" applyFill="1" applyBorder="1" applyAlignment="1">
      <alignment horizontal="center" vertical="center" shrinkToFit="1"/>
    </xf>
    <xf numFmtId="204" fontId="10" fillId="0" borderId="11" xfId="38" applyNumberFormat="1" applyFont="1" applyFill="1" applyBorder="1" applyAlignment="1">
      <alignment horizontal="center" vertical="center" shrinkToFit="1"/>
    </xf>
    <xf numFmtId="204" fontId="9" fillId="0" borderId="11" xfId="38" applyNumberFormat="1" applyFont="1" applyFill="1" applyBorder="1" applyAlignment="1">
      <alignment horizontal="center" vertical="center" shrinkToFit="1"/>
    </xf>
    <xf numFmtId="204" fontId="12" fillId="0" borderId="11" xfId="0" applyNumberFormat="1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left" vertical="center" shrinkToFit="1"/>
    </xf>
    <xf numFmtId="204" fontId="10" fillId="0" borderId="15" xfId="38" applyNumberFormat="1" applyFont="1" applyFill="1" applyBorder="1" applyAlignment="1">
      <alignment horizontal="center" vertical="center" shrinkToFit="1"/>
    </xf>
    <xf numFmtId="49" fontId="11" fillId="0" borderId="15" xfId="38" applyNumberFormat="1" applyFont="1" applyFill="1" applyBorder="1" applyAlignment="1">
      <alignment horizontal="center" vertical="center" shrinkToFit="1"/>
    </xf>
    <xf numFmtId="49" fontId="12" fillId="0" borderId="15" xfId="38" applyNumberFormat="1" applyFont="1" applyFill="1" applyBorder="1" applyAlignment="1">
      <alignment horizontal="center" vertical="center" shrinkToFit="1"/>
    </xf>
    <xf numFmtId="204" fontId="12" fillId="0" borderId="15" xfId="38" applyNumberFormat="1" applyFont="1" applyFill="1" applyBorder="1" applyAlignment="1">
      <alignment horizontal="center" vertical="center" shrinkToFit="1"/>
    </xf>
    <xf numFmtId="204" fontId="15" fillId="0" borderId="15" xfId="38" applyNumberFormat="1" applyFont="1" applyFill="1" applyBorder="1" applyAlignment="1">
      <alignment horizontal="center" vertical="center" shrinkToFit="1"/>
    </xf>
    <xf numFmtId="204" fontId="12" fillId="0" borderId="15" xfId="0" applyNumberFormat="1" applyFont="1" applyFill="1" applyBorder="1" applyAlignment="1">
      <alignment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vertical="center" shrinkToFit="1"/>
    </xf>
    <xf numFmtId="0" fontId="10" fillId="0" borderId="12" xfId="0" applyFont="1" applyFill="1" applyBorder="1" applyAlignment="1">
      <alignment horizontal="left" vertical="center" shrinkToFit="1"/>
    </xf>
    <xf numFmtId="204" fontId="10" fillId="0" borderId="12" xfId="38" applyNumberFormat="1" applyFont="1" applyFill="1" applyBorder="1" applyAlignment="1">
      <alignment horizontal="left" vertical="center" shrinkToFit="1"/>
    </xf>
    <xf numFmtId="204" fontId="16" fillId="0" borderId="12" xfId="38" applyNumberFormat="1" applyFont="1" applyFill="1" applyBorder="1" applyAlignment="1">
      <alignment horizontal="left" vertical="center" shrinkToFit="1"/>
    </xf>
    <xf numFmtId="49" fontId="10" fillId="0" borderId="12" xfId="38" applyNumberFormat="1" applyFont="1" applyFill="1" applyBorder="1" applyAlignment="1">
      <alignment horizontal="center" vertical="center" shrinkToFit="1"/>
    </xf>
    <xf numFmtId="204" fontId="9" fillId="0" borderId="12" xfId="38" applyNumberFormat="1" applyFont="1" applyFill="1" applyBorder="1" applyAlignment="1">
      <alignment horizontal="center" vertical="center" shrinkToFit="1"/>
    </xf>
    <xf numFmtId="204" fontId="12" fillId="0" borderId="12" xfId="0" applyNumberFormat="1" applyFont="1" applyFill="1" applyBorder="1" applyAlignment="1">
      <alignment vertical="center" shrinkToFit="1"/>
    </xf>
    <xf numFmtId="204" fontId="9" fillId="0" borderId="0" xfId="38" applyNumberFormat="1" applyFont="1" applyFill="1" applyBorder="1" applyAlignment="1">
      <alignment horizontal="center" vertical="center" shrinkToFit="1"/>
    </xf>
    <xf numFmtId="49" fontId="9" fillId="0" borderId="0" xfId="38" applyNumberFormat="1" applyFont="1" applyFill="1" applyBorder="1" applyAlignment="1">
      <alignment horizontal="center" vertical="center" shrinkToFit="1"/>
    </xf>
    <xf numFmtId="43" fontId="9" fillId="0" borderId="0" xfId="38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 shrinkToFit="1"/>
    </xf>
    <xf numFmtId="49" fontId="16" fillId="0" borderId="12" xfId="38" applyNumberFormat="1" applyFont="1" applyFill="1" applyBorder="1" applyAlignment="1">
      <alignment horizontal="center" vertical="center" shrinkToFit="1"/>
    </xf>
    <xf numFmtId="204" fontId="8" fillId="0" borderId="12" xfId="38" applyNumberFormat="1" applyFont="1" applyFill="1" applyBorder="1" applyAlignment="1">
      <alignment vertical="center" shrinkToFit="1"/>
    </xf>
    <xf numFmtId="49" fontId="9" fillId="0" borderId="12" xfId="38" applyNumberFormat="1" applyFont="1" applyFill="1" applyBorder="1" applyAlignment="1">
      <alignment horizontal="center" vertical="center" shrinkToFit="1"/>
    </xf>
    <xf numFmtId="204" fontId="8" fillId="0" borderId="15" xfId="38" applyNumberFormat="1" applyFont="1" applyFill="1" applyBorder="1" applyAlignment="1">
      <alignment vertical="center" shrinkToFit="1"/>
    </xf>
    <xf numFmtId="49" fontId="10" fillId="0" borderId="15" xfId="38" applyNumberFormat="1" applyFont="1" applyFill="1" applyBorder="1" applyAlignment="1">
      <alignment horizontal="center" vertical="center" shrinkToFit="1"/>
    </xf>
    <xf numFmtId="204" fontId="12" fillId="0" borderId="15" xfId="38" applyNumberFormat="1" applyFont="1" applyFill="1" applyBorder="1" applyAlignment="1">
      <alignment vertical="center" shrinkToFit="1"/>
    </xf>
    <xf numFmtId="204" fontId="9" fillId="0" borderId="15" xfId="38" applyNumberFormat="1" applyFont="1" applyFill="1" applyBorder="1" applyAlignment="1">
      <alignment vertical="center" shrinkToFit="1"/>
    </xf>
    <xf numFmtId="43" fontId="15" fillId="0" borderId="0" xfId="38" applyNumberFormat="1" applyFont="1" applyFill="1" applyBorder="1" applyAlignment="1">
      <alignment vertical="center"/>
    </xf>
    <xf numFmtId="49" fontId="16" fillId="0" borderId="12" xfId="0" applyNumberFormat="1" applyFont="1" applyFill="1" applyBorder="1" applyAlignment="1">
      <alignment horizontal="center" vertical="center" shrinkToFit="1"/>
    </xf>
    <xf numFmtId="204" fontId="12" fillId="0" borderId="0" xfId="38" applyNumberFormat="1" applyFont="1" applyFill="1" applyBorder="1" applyAlignment="1">
      <alignment vertical="center"/>
    </xf>
    <xf numFmtId="43" fontId="12" fillId="0" borderId="0" xfId="38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49" fontId="16" fillId="0" borderId="15" xfId="0" applyNumberFormat="1" applyFont="1" applyFill="1" applyBorder="1" applyAlignment="1">
      <alignment horizontal="center" vertical="center" shrinkToFit="1"/>
    </xf>
    <xf numFmtId="204" fontId="10" fillId="0" borderId="15" xfId="38" applyNumberFormat="1" applyFont="1" applyFill="1" applyBorder="1" applyAlignment="1">
      <alignment horizontal="left" vertical="center" shrinkToFit="1"/>
    </xf>
    <xf numFmtId="204" fontId="16" fillId="0" borderId="15" xfId="38" applyNumberFormat="1" applyFont="1" applyFill="1" applyBorder="1" applyAlignment="1">
      <alignment horizontal="left" vertical="center" shrinkToFit="1"/>
    </xf>
    <xf numFmtId="0" fontId="9" fillId="0" borderId="12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 shrinkToFit="1"/>
    </xf>
    <xf numFmtId="49" fontId="16" fillId="0" borderId="13" xfId="0" applyNumberFormat="1" applyFont="1" applyFill="1" applyBorder="1" applyAlignment="1">
      <alignment horizontal="center" vertical="center" shrinkToFit="1"/>
    </xf>
    <xf numFmtId="204" fontId="8" fillId="0" borderId="13" xfId="38" applyNumberFormat="1" applyFont="1" applyFill="1" applyBorder="1" applyAlignment="1">
      <alignment vertical="center" shrinkToFit="1"/>
    </xf>
    <xf numFmtId="49" fontId="9" fillId="0" borderId="13" xfId="38" applyNumberFormat="1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left" vertical="center" shrinkToFit="1"/>
    </xf>
    <xf numFmtId="204" fontId="16" fillId="0" borderId="15" xfId="38" applyNumberFormat="1" applyFont="1" applyFill="1" applyBorder="1" applyAlignment="1">
      <alignment vertical="center" shrinkToFit="1"/>
    </xf>
    <xf numFmtId="49" fontId="16" fillId="0" borderId="11" xfId="0" applyNumberFormat="1" applyFont="1" applyFill="1" applyBorder="1" applyAlignment="1">
      <alignment horizontal="center" vertical="center" shrinkToFit="1"/>
    </xf>
    <xf numFmtId="204" fontId="16" fillId="0" borderId="11" xfId="38" applyNumberFormat="1" applyFont="1" applyFill="1" applyBorder="1" applyAlignment="1">
      <alignment horizontal="left" vertical="center" shrinkToFit="1"/>
    </xf>
    <xf numFmtId="204" fontId="8" fillId="0" borderId="11" xfId="38" applyNumberFormat="1" applyFont="1" applyFill="1" applyBorder="1" applyAlignment="1">
      <alignment vertical="center" shrinkToFit="1"/>
    </xf>
    <xf numFmtId="49" fontId="9" fillId="0" borderId="11" xfId="38" applyNumberFormat="1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vertical="center" shrinkToFit="1"/>
    </xf>
    <xf numFmtId="0" fontId="9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204" fontId="16" fillId="0" borderId="0" xfId="38" applyNumberFormat="1" applyFont="1" applyFill="1" applyAlignment="1">
      <alignment horizontal="left" vertical="center" shrinkToFit="1"/>
    </xf>
    <xf numFmtId="204" fontId="9" fillId="0" borderId="0" xfId="38" applyNumberFormat="1" applyFont="1" applyFill="1" applyAlignment="1">
      <alignment vertical="center" shrinkToFit="1"/>
    </xf>
    <xf numFmtId="0" fontId="12" fillId="0" borderId="0" xfId="0" applyFont="1" applyFill="1" applyBorder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204" fontId="9" fillId="0" borderId="0" xfId="38" applyNumberFormat="1" applyFont="1" applyFill="1" applyAlignment="1">
      <alignment horizontal="left" vertical="center"/>
    </xf>
    <xf numFmtId="204" fontId="8" fillId="0" borderId="0" xfId="38" applyNumberFormat="1" applyFont="1" applyFill="1" applyAlignment="1">
      <alignment vertical="center"/>
    </xf>
    <xf numFmtId="49" fontId="9" fillId="0" borderId="0" xfId="38" applyNumberFormat="1" applyFont="1" applyFill="1" applyAlignment="1">
      <alignment horizontal="center" vertical="center"/>
    </xf>
    <xf numFmtId="204" fontId="9" fillId="0" borderId="0" xfId="38" applyNumberFormat="1" applyFont="1" applyFill="1" applyAlignment="1">
      <alignment vertical="center"/>
    </xf>
    <xf numFmtId="204" fontId="15" fillId="0" borderId="0" xfId="38" applyNumberFormat="1" applyFont="1" applyFill="1" applyAlignment="1">
      <alignment vertical="center"/>
    </xf>
    <xf numFmtId="0" fontId="10" fillId="34" borderId="14" xfId="0" applyFont="1" applyFill="1" applyBorder="1" applyAlignment="1">
      <alignment horizontal="center" vertical="center" shrinkToFit="1"/>
    </xf>
    <xf numFmtId="0" fontId="10" fillId="34" borderId="19" xfId="0" applyFont="1" applyFill="1" applyBorder="1" applyAlignment="1">
      <alignment horizontal="center" vertical="center" shrinkToFit="1"/>
    </xf>
    <xf numFmtId="49" fontId="8" fillId="34" borderId="14" xfId="38" applyNumberFormat="1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shrinkToFit="1"/>
    </xf>
    <xf numFmtId="0" fontId="10" fillId="33" borderId="16" xfId="0" applyFont="1" applyFill="1" applyBorder="1" applyAlignment="1">
      <alignment vertical="center"/>
    </xf>
    <xf numFmtId="49" fontId="10" fillId="33" borderId="13" xfId="0" applyNumberFormat="1" applyFont="1" applyFill="1" applyBorder="1" applyAlignment="1">
      <alignment horizontal="center" vertical="center" shrinkToFit="1"/>
    </xf>
    <xf numFmtId="43" fontId="10" fillId="33" borderId="13" xfId="38" applyFont="1" applyFill="1" applyBorder="1" applyAlignment="1">
      <alignment horizontal="center" vertical="center" shrinkToFit="1"/>
    </xf>
    <xf numFmtId="43" fontId="10" fillId="33" borderId="13" xfId="0" applyNumberFormat="1" applyFont="1" applyFill="1" applyBorder="1" applyAlignment="1">
      <alignment vertical="center" shrinkToFit="1"/>
    </xf>
    <xf numFmtId="49" fontId="10" fillId="33" borderId="11" xfId="0" applyNumberFormat="1" applyFont="1" applyFill="1" applyBorder="1" applyAlignment="1">
      <alignment horizontal="center" vertical="center" shrinkToFit="1"/>
    </xf>
    <xf numFmtId="198" fontId="10" fillId="33" borderId="11" xfId="0" applyNumberFormat="1" applyFont="1" applyFill="1" applyBorder="1" applyAlignment="1">
      <alignment vertical="center" shrinkToFit="1"/>
    </xf>
    <xf numFmtId="43" fontId="10" fillId="33" borderId="11" xfId="38" applyFont="1" applyFill="1" applyBorder="1" applyAlignment="1">
      <alignment horizontal="center" vertical="center" shrinkToFit="1"/>
    </xf>
    <xf numFmtId="43" fontId="10" fillId="33" borderId="11" xfId="0" applyNumberFormat="1" applyFont="1" applyFill="1" applyBorder="1" applyAlignment="1">
      <alignment vertical="center" shrinkToFit="1"/>
    </xf>
    <xf numFmtId="43" fontId="5" fillId="36" borderId="13" xfId="38" applyFont="1" applyFill="1" applyBorder="1" applyAlignment="1">
      <alignment shrinkToFit="1"/>
    </xf>
    <xf numFmtId="43" fontId="5" fillId="36" borderId="10" xfId="38" applyFont="1" applyFill="1" applyBorder="1" applyAlignment="1">
      <alignment shrinkToFit="1"/>
    </xf>
    <xf numFmtId="204" fontId="10" fillId="36" borderId="20" xfId="38" applyNumberFormat="1" applyFont="1" applyFill="1" applyBorder="1" applyAlignment="1">
      <alignment horizontal="center" vertical="center" wrapText="1"/>
    </xf>
    <xf numFmtId="43" fontId="5" fillId="36" borderId="12" xfId="38" applyNumberFormat="1" applyFont="1" applyFill="1" applyBorder="1" applyAlignment="1">
      <alignment vertical="center" shrinkToFit="1"/>
    </xf>
    <xf numFmtId="0" fontId="10" fillId="33" borderId="0" xfId="0" applyFont="1" applyFill="1" applyBorder="1" applyAlignment="1">
      <alignment horizontal="left" vertical="center" shrinkToFit="1"/>
    </xf>
    <xf numFmtId="204" fontId="10" fillId="33" borderId="0" xfId="38" applyNumberFormat="1" applyFont="1" applyFill="1" applyBorder="1" applyAlignment="1">
      <alignment horizontal="left" vertical="center" shrinkToFit="1"/>
    </xf>
    <xf numFmtId="204" fontId="10" fillId="33" borderId="0" xfId="38" applyNumberFormat="1" applyFont="1" applyFill="1" applyAlignment="1">
      <alignment vertical="center" shrinkToFit="1"/>
    </xf>
    <xf numFmtId="49" fontId="16" fillId="33" borderId="0" xfId="0" applyNumberFormat="1" applyFont="1" applyFill="1" applyBorder="1" applyAlignment="1">
      <alignment horizontal="center" vertical="center" shrinkToFit="1"/>
    </xf>
    <xf numFmtId="204" fontId="16" fillId="33" borderId="0" xfId="38" applyNumberFormat="1" applyFont="1" applyFill="1" applyBorder="1" applyAlignment="1">
      <alignment horizontal="left" vertical="center" shrinkToFit="1"/>
    </xf>
    <xf numFmtId="204" fontId="12" fillId="33" borderId="0" xfId="38" applyNumberFormat="1" applyFont="1" applyFill="1" applyBorder="1" applyAlignment="1">
      <alignment horizontal="left" vertical="center" shrinkToFit="1"/>
    </xf>
    <xf numFmtId="204" fontId="8" fillId="33" borderId="0" xfId="38" applyNumberFormat="1" applyFont="1" applyFill="1" applyBorder="1" applyAlignment="1">
      <alignment vertical="center" shrinkToFit="1"/>
    </xf>
    <xf numFmtId="204" fontId="12" fillId="33" borderId="0" xfId="38" applyNumberFormat="1" applyFont="1" applyFill="1" applyBorder="1" applyAlignment="1">
      <alignment vertical="center" shrinkToFit="1"/>
    </xf>
    <xf numFmtId="204" fontId="9" fillId="33" borderId="0" xfId="38" applyNumberFormat="1" applyFont="1" applyFill="1" applyBorder="1" applyAlignment="1">
      <alignment vertical="center" shrinkToFit="1"/>
    </xf>
    <xf numFmtId="204" fontId="12" fillId="33" borderId="0" xfId="0" applyNumberFormat="1" applyFont="1" applyFill="1" applyBorder="1" applyAlignment="1">
      <alignment vertical="center" shrinkToFit="1"/>
    </xf>
    <xf numFmtId="204" fontId="15" fillId="33" borderId="0" xfId="38" applyNumberFormat="1" applyFont="1" applyFill="1" applyBorder="1" applyAlignment="1">
      <alignment vertical="center"/>
    </xf>
    <xf numFmtId="204" fontId="15" fillId="33" borderId="0" xfId="38" applyNumberFormat="1" applyFont="1" applyFill="1" applyBorder="1" applyAlignment="1">
      <alignment horizontal="center" vertical="center"/>
    </xf>
    <xf numFmtId="43" fontId="15" fillId="33" borderId="0" xfId="38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/>
    </xf>
    <xf numFmtId="0" fontId="15" fillId="33" borderId="0" xfId="0" applyFont="1" applyFill="1" applyAlignment="1">
      <alignment vertical="center"/>
    </xf>
    <xf numFmtId="204" fontId="15" fillId="0" borderId="11" xfId="38" applyNumberFormat="1" applyFont="1" applyFill="1" applyBorder="1" applyAlignment="1">
      <alignment vertical="center" shrinkToFit="1"/>
    </xf>
    <xf numFmtId="0" fontId="16" fillId="0" borderId="11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11" xfId="0" applyFont="1" applyFill="1" applyBorder="1" applyAlignment="1">
      <alignment vertical="center" shrinkToFit="1"/>
    </xf>
    <xf numFmtId="0" fontId="6" fillId="0" borderId="13" xfId="0" applyFont="1" applyFill="1" applyBorder="1" applyAlignment="1">
      <alignment horizontal="center" shrinkToFit="1"/>
    </xf>
    <xf numFmtId="0" fontId="6" fillId="0" borderId="13" xfId="0" applyFont="1" applyFill="1" applyBorder="1" applyAlignment="1">
      <alignment shrinkToFit="1"/>
    </xf>
    <xf numFmtId="0" fontId="6" fillId="0" borderId="21" xfId="0" applyFont="1" applyFill="1" applyBorder="1" applyAlignment="1">
      <alignment shrinkToFit="1"/>
    </xf>
    <xf numFmtId="0" fontId="6" fillId="0" borderId="22" xfId="0" applyFont="1" applyFill="1" applyBorder="1" applyAlignment="1">
      <alignment horizontal="center" shrinkToFit="1"/>
    </xf>
    <xf numFmtId="43" fontId="6" fillId="0" borderId="13" xfId="38" applyFont="1" applyFill="1" applyBorder="1" applyAlignment="1">
      <alignment shrinkToFit="1"/>
    </xf>
    <xf numFmtId="204" fontId="6" fillId="0" borderId="13" xfId="38" applyNumberFormat="1" applyFont="1" applyFill="1" applyBorder="1" applyAlignment="1">
      <alignment shrinkToFit="1"/>
    </xf>
    <xf numFmtId="0" fontId="6" fillId="0" borderId="10" xfId="0" applyFont="1" applyFill="1" applyBorder="1" applyAlignment="1">
      <alignment horizontal="center" shrinkToFit="1"/>
    </xf>
    <xf numFmtId="0" fontId="6" fillId="0" borderId="10" xfId="0" applyFont="1" applyFill="1" applyBorder="1" applyAlignment="1">
      <alignment shrinkToFit="1"/>
    </xf>
    <xf numFmtId="0" fontId="6" fillId="0" borderId="23" xfId="0" applyFont="1" applyFill="1" applyBorder="1" applyAlignment="1">
      <alignment shrinkToFit="1"/>
    </xf>
    <xf numFmtId="0" fontId="6" fillId="0" borderId="24" xfId="0" applyFont="1" applyFill="1" applyBorder="1" applyAlignment="1">
      <alignment horizontal="center" shrinkToFit="1"/>
    </xf>
    <xf numFmtId="43" fontId="6" fillId="0" borderId="10" xfId="38" applyFont="1" applyFill="1" applyBorder="1" applyAlignment="1">
      <alignment shrinkToFit="1"/>
    </xf>
    <xf numFmtId="204" fontId="6" fillId="0" borderId="10" xfId="38" applyNumberFormat="1" applyFont="1" applyFill="1" applyBorder="1" applyAlignment="1">
      <alignment shrinkToFit="1"/>
    </xf>
    <xf numFmtId="0" fontId="6" fillId="0" borderId="10" xfId="0" applyFont="1" applyFill="1" applyBorder="1" applyAlignment="1">
      <alignment vertical="center" shrinkToFit="1"/>
    </xf>
    <xf numFmtId="0" fontId="9" fillId="0" borderId="23" xfId="0" applyFont="1" applyFill="1" applyBorder="1" applyAlignment="1">
      <alignment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vertical="center" shrinkToFit="1"/>
    </xf>
    <xf numFmtId="204" fontId="0" fillId="0" borderId="12" xfId="0" applyNumberFormat="1" applyFont="1" applyFill="1" applyBorder="1" applyAlignment="1">
      <alignment shrinkToFit="1"/>
    </xf>
    <xf numFmtId="0" fontId="5" fillId="0" borderId="0" xfId="0" applyFont="1" applyFill="1" applyBorder="1" applyAlignment="1">
      <alignment horizontal="center" shrinkToFit="1"/>
    </xf>
    <xf numFmtId="0" fontId="0" fillId="0" borderId="11" xfId="0" applyFont="1" applyFill="1" applyBorder="1" applyAlignment="1">
      <alignment horizontal="center" vertical="center" shrinkToFit="1"/>
    </xf>
    <xf numFmtId="43" fontId="12" fillId="34" borderId="13" xfId="38" applyFont="1" applyFill="1" applyBorder="1" applyAlignment="1">
      <alignment horizontal="center" vertical="center" shrinkToFit="1"/>
    </xf>
    <xf numFmtId="43" fontId="12" fillId="34" borderId="11" xfId="38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left"/>
    </xf>
    <xf numFmtId="0" fontId="6" fillId="33" borderId="0" xfId="0" applyFont="1" applyFill="1" applyAlignment="1">
      <alignment horizontal="left"/>
    </xf>
    <xf numFmtId="0" fontId="13" fillId="33" borderId="0" xfId="0" applyFont="1" applyFill="1" applyBorder="1" applyAlignment="1">
      <alignment horizontal="left" shrinkToFit="1"/>
    </xf>
    <xf numFmtId="0" fontId="13" fillId="33" borderId="0" xfId="0" applyFont="1" applyFill="1" applyAlignment="1">
      <alignment horizontal="left" shrinkToFit="1"/>
    </xf>
    <xf numFmtId="43" fontId="7" fillId="33" borderId="0" xfId="38" applyFont="1" applyFill="1" applyAlignment="1">
      <alignment horizontal="right" shrinkToFit="1"/>
    </xf>
    <xf numFmtId="0" fontId="17" fillId="33" borderId="14" xfId="0" applyFont="1" applyFill="1" applyBorder="1" applyAlignment="1">
      <alignment horizontal="left" vertical="center" shrinkToFit="1"/>
    </xf>
    <xf numFmtId="43" fontId="25" fillId="33" borderId="0" xfId="38" applyFont="1" applyFill="1" applyAlignment="1">
      <alignment horizontal="right"/>
    </xf>
    <xf numFmtId="49" fontId="6" fillId="33" borderId="14" xfId="38" applyNumberFormat="1" applyFont="1" applyFill="1" applyBorder="1" applyAlignment="1">
      <alignment horizontal="left" vertical="center" shrinkToFit="1"/>
    </xf>
    <xf numFmtId="0" fontId="13" fillId="34" borderId="12" xfId="0" applyFont="1" applyFill="1" applyBorder="1" applyAlignment="1">
      <alignment horizontal="left" shrinkToFit="1"/>
    </xf>
    <xf numFmtId="43" fontId="17" fillId="34" borderId="12" xfId="38" applyFont="1" applyFill="1" applyBorder="1" applyAlignment="1">
      <alignment horizontal="right" shrinkToFit="1"/>
    </xf>
    <xf numFmtId="0" fontId="5" fillId="36" borderId="12" xfId="0" applyFont="1" applyFill="1" applyBorder="1" applyAlignment="1">
      <alignment horizontal="center" vertical="center" shrinkToFit="1"/>
    </xf>
    <xf numFmtId="204" fontId="5" fillId="36" borderId="12" xfId="38" applyNumberFormat="1" applyFont="1" applyFill="1" applyBorder="1" applyAlignment="1">
      <alignment vertical="center" shrinkToFit="1"/>
    </xf>
    <xf numFmtId="49" fontId="14" fillId="33" borderId="10" xfId="38" applyNumberFormat="1" applyFont="1" applyFill="1" applyBorder="1" applyAlignment="1">
      <alignment horizontal="center" vertical="center" shrinkToFit="1"/>
    </xf>
    <xf numFmtId="49" fontId="14" fillId="33" borderId="11" xfId="38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right" vertical="center"/>
    </xf>
    <xf numFmtId="0" fontId="10" fillId="33" borderId="0" xfId="0" applyFont="1" applyFill="1" applyAlignment="1">
      <alignment/>
    </xf>
    <xf numFmtId="0" fontId="12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 shrinkToFit="1"/>
    </xf>
    <xf numFmtId="0" fontId="10" fillId="33" borderId="0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 shrinkToFit="1"/>
    </xf>
    <xf numFmtId="0" fontId="10" fillId="33" borderId="13" xfId="0" applyFont="1" applyFill="1" applyBorder="1" applyAlignment="1">
      <alignment shrinkToFit="1"/>
    </xf>
    <xf numFmtId="204" fontId="10" fillId="33" borderId="13" xfId="38" applyNumberFormat="1" applyFont="1" applyFill="1" applyBorder="1" applyAlignment="1">
      <alignment shrinkToFit="1"/>
    </xf>
    <xf numFmtId="49" fontId="10" fillId="33" borderId="13" xfId="38" applyNumberFormat="1" applyFont="1" applyFill="1" applyBorder="1" applyAlignment="1">
      <alignment horizontal="center" shrinkToFit="1"/>
    </xf>
    <xf numFmtId="0" fontId="10" fillId="33" borderId="0" xfId="0" applyFont="1" applyFill="1" applyAlignment="1">
      <alignment shrinkToFit="1"/>
    </xf>
    <xf numFmtId="0" fontId="10" fillId="33" borderId="11" xfId="0" applyFont="1" applyFill="1" applyBorder="1" applyAlignment="1">
      <alignment horizontal="center" shrinkToFit="1"/>
    </xf>
    <xf numFmtId="0" fontId="10" fillId="33" borderId="11" xfId="0" applyFont="1" applyFill="1" applyBorder="1" applyAlignment="1">
      <alignment shrinkToFit="1"/>
    </xf>
    <xf numFmtId="204" fontId="10" fillId="33" borderId="11" xfId="38" applyNumberFormat="1" applyFont="1" applyFill="1" applyBorder="1" applyAlignment="1">
      <alignment shrinkToFit="1"/>
    </xf>
    <xf numFmtId="49" fontId="10" fillId="33" borderId="11" xfId="38" applyNumberFormat="1" applyFont="1" applyFill="1" applyBorder="1" applyAlignment="1">
      <alignment horizontal="center" shrinkToFit="1"/>
    </xf>
    <xf numFmtId="0" fontId="10" fillId="33" borderId="0" xfId="0" applyFont="1" applyFill="1" applyAlignment="1">
      <alignment horizontal="center" shrinkToFit="1"/>
    </xf>
    <xf numFmtId="204" fontId="10" fillId="33" borderId="0" xfId="38" applyNumberFormat="1" applyFont="1" applyFill="1" applyAlignment="1">
      <alignment shrinkToFit="1"/>
    </xf>
    <xf numFmtId="204" fontId="10" fillId="33" borderId="0" xfId="38" applyNumberFormat="1" applyFont="1" applyFill="1" applyBorder="1" applyAlignment="1">
      <alignment shrinkToFit="1"/>
    </xf>
    <xf numFmtId="0" fontId="10" fillId="33" borderId="0" xfId="0" applyFont="1" applyFill="1" applyBorder="1" applyAlignment="1">
      <alignment shrinkToFit="1"/>
    </xf>
    <xf numFmtId="0" fontId="10" fillId="33" borderId="0" xfId="0" applyFont="1" applyFill="1" applyBorder="1" applyAlignment="1">
      <alignment horizontal="center" shrinkToFit="1"/>
    </xf>
    <xf numFmtId="0" fontId="10" fillId="33" borderId="12" xfId="0" applyFont="1" applyFill="1" applyBorder="1" applyAlignment="1">
      <alignment horizontal="center" shrinkToFit="1"/>
    </xf>
    <xf numFmtId="0" fontId="10" fillId="33" borderId="12" xfId="0" applyFont="1" applyFill="1" applyBorder="1" applyAlignment="1">
      <alignment shrinkToFit="1"/>
    </xf>
    <xf numFmtId="204" fontId="10" fillId="33" borderId="12" xfId="38" applyNumberFormat="1" applyFont="1" applyFill="1" applyBorder="1" applyAlignment="1">
      <alignment shrinkToFit="1"/>
    </xf>
    <xf numFmtId="49" fontId="10" fillId="33" borderId="12" xfId="38" applyNumberFormat="1" applyFont="1" applyFill="1" applyBorder="1" applyAlignment="1">
      <alignment horizontal="center" shrinkToFit="1"/>
    </xf>
    <xf numFmtId="49" fontId="10" fillId="33" borderId="0" xfId="38" applyNumberFormat="1" applyFont="1" applyFill="1" applyBorder="1" applyAlignment="1">
      <alignment horizontal="center" shrinkToFit="1"/>
    </xf>
    <xf numFmtId="204" fontId="10" fillId="33" borderId="0" xfId="38" applyNumberFormat="1" applyFont="1" applyFill="1" applyAlignment="1">
      <alignment/>
    </xf>
    <xf numFmtId="49" fontId="10" fillId="33" borderId="0" xfId="38" applyNumberFormat="1" applyFont="1" applyFill="1" applyAlignment="1">
      <alignment horizontal="center" shrinkToFit="1"/>
    </xf>
    <xf numFmtId="43" fontId="12" fillId="33" borderId="0" xfId="38" applyFont="1" applyFill="1" applyBorder="1" applyAlignment="1">
      <alignment horizontal="center" shrinkToFit="1"/>
    </xf>
    <xf numFmtId="43" fontId="10" fillId="33" borderId="0" xfId="38" applyFont="1" applyFill="1" applyAlignment="1">
      <alignment horizontal="right" shrinkToFit="1"/>
    </xf>
    <xf numFmtId="43" fontId="10" fillId="33" borderId="0" xfId="38" applyFont="1" applyFill="1" applyBorder="1" applyAlignment="1">
      <alignment horizontal="right" shrinkToFit="1"/>
    </xf>
    <xf numFmtId="43" fontId="10" fillId="33" borderId="0" xfId="38" applyFont="1" applyFill="1" applyBorder="1" applyAlignment="1">
      <alignment horizontal="center" shrinkToFit="1"/>
    </xf>
    <xf numFmtId="43" fontId="10" fillId="33" borderId="0" xfId="38" applyFont="1" applyFill="1" applyAlignment="1">
      <alignment horizontal="center" shrinkToFit="1"/>
    </xf>
    <xf numFmtId="204" fontId="10" fillId="33" borderId="0" xfId="38" applyNumberFormat="1" applyFont="1" applyFill="1" applyBorder="1" applyAlignment="1">
      <alignment horizontal="center" shrinkToFit="1"/>
    </xf>
    <xf numFmtId="204" fontId="10" fillId="33" borderId="15" xfId="38" applyNumberFormat="1" applyFont="1" applyFill="1" applyBorder="1" applyAlignment="1">
      <alignment shrinkToFit="1"/>
    </xf>
    <xf numFmtId="204" fontId="12" fillId="33" borderId="12" xfId="38" applyNumberFormat="1" applyFont="1" applyFill="1" applyBorder="1" applyAlignment="1">
      <alignment shrinkToFit="1"/>
    </xf>
    <xf numFmtId="0" fontId="6" fillId="34" borderId="12" xfId="0" applyFont="1" applyFill="1" applyBorder="1" applyAlignment="1">
      <alignment shrinkToFit="1"/>
    </xf>
    <xf numFmtId="49" fontId="6" fillId="33" borderId="0" xfId="38" applyNumberFormat="1" applyFont="1" applyFill="1" applyBorder="1" applyAlignment="1">
      <alignment horizontal="center" shrinkToFit="1"/>
    </xf>
    <xf numFmtId="0" fontId="22" fillId="0" borderId="11" xfId="0" applyFont="1" applyFill="1" applyBorder="1" applyAlignment="1">
      <alignment horizontal="center" vertical="center" shrinkToFit="1"/>
    </xf>
    <xf numFmtId="0" fontId="22" fillId="0" borderId="11" xfId="0" applyFont="1" applyFill="1" applyBorder="1" applyAlignment="1">
      <alignment horizontal="center" vertical="center"/>
    </xf>
    <xf numFmtId="49" fontId="13" fillId="33" borderId="0" xfId="0" applyNumberFormat="1" applyFont="1" applyFill="1" applyBorder="1" applyAlignment="1">
      <alignment horizontal="center" vertical="center" shrinkToFit="1"/>
    </xf>
    <xf numFmtId="49" fontId="13" fillId="33" borderId="0" xfId="38" applyNumberFormat="1" applyFont="1" applyFill="1" applyBorder="1" applyAlignment="1">
      <alignment horizontal="center" vertical="center" shrinkToFit="1"/>
    </xf>
    <xf numFmtId="49" fontId="14" fillId="33" borderId="0" xfId="38" applyNumberFormat="1" applyFont="1" applyFill="1" applyBorder="1" applyAlignment="1">
      <alignment horizontal="center" vertical="top" shrinkToFit="1"/>
    </xf>
    <xf numFmtId="49" fontId="14" fillId="33" borderId="13" xfId="38" applyNumberFormat="1" applyFont="1" applyFill="1" applyBorder="1" applyAlignment="1">
      <alignment horizontal="center" vertical="center" shrinkToFit="1"/>
    </xf>
    <xf numFmtId="49" fontId="14" fillId="33" borderId="0" xfId="38" applyNumberFormat="1" applyFont="1" applyFill="1" applyAlignment="1">
      <alignment horizontal="center" vertical="center" shrinkToFit="1"/>
    </xf>
    <xf numFmtId="204" fontId="16" fillId="36" borderId="25" xfId="38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shrinkToFit="1"/>
    </xf>
    <xf numFmtId="204" fontId="15" fillId="34" borderId="12" xfId="38" applyNumberFormat="1" applyFont="1" applyFill="1" applyBorder="1" applyAlignment="1">
      <alignment horizontal="center" vertical="center"/>
    </xf>
    <xf numFmtId="43" fontId="0" fillId="0" borderId="0" xfId="38" applyFont="1" applyAlignment="1">
      <alignment/>
    </xf>
    <xf numFmtId="0" fontId="0" fillId="0" borderId="0" xfId="0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0" xfId="0" applyFont="1" applyAlignment="1">
      <alignment/>
    </xf>
    <xf numFmtId="49" fontId="12" fillId="37" borderId="12" xfId="38" applyNumberFormat="1" applyFont="1" applyFill="1" applyBorder="1" applyAlignment="1">
      <alignment horizontal="center" vertical="center" shrinkToFit="1"/>
    </xf>
    <xf numFmtId="43" fontId="10" fillId="37" borderId="12" xfId="38" applyFont="1" applyFill="1" applyBorder="1" applyAlignment="1">
      <alignment horizontal="center" vertical="center" shrinkToFit="1"/>
    </xf>
    <xf numFmtId="49" fontId="12" fillId="33" borderId="0" xfId="0" applyNumberFormat="1" applyFont="1" applyFill="1" applyBorder="1" applyAlignment="1">
      <alignment horizontal="center"/>
    </xf>
    <xf numFmtId="49" fontId="10" fillId="33" borderId="0" xfId="38" applyNumberFormat="1" applyFont="1" applyFill="1" applyAlignment="1">
      <alignment horizontal="center"/>
    </xf>
    <xf numFmtId="49" fontId="12" fillId="33" borderId="0" xfId="0" applyNumberFormat="1" applyFont="1" applyFill="1" applyBorder="1" applyAlignment="1">
      <alignment horizontal="center" shrinkToFit="1"/>
    </xf>
    <xf numFmtId="204" fontId="10" fillId="37" borderId="13" xfId="38" applyNumberFormat="1" applyFont="1" applyFill="1" applyBorder="1" applyAlignment="1">
      <alignment shrinkToFit="1"/>
    </xf>
    <xf numFmtId="204" fontId="10" fillId="37" borderId="11" xfId="38" applyNumberFormat="1" applyFont="1" applyFill="1" applyBorder="1" applyAlignment="1">
      <alignment shrinkToFit="1"/>
    </xf>
    <xf numFmtId="204" fontId="10" fillId="37" borderId="12" xfId="38" applyNumberFormat="1" applyFont="1" applyFill="1" applyBorder="1" applyAlignment="1">
      <alignment shrinkToFit="1"/>
    </xf>
    <xf numFmtId="0" fontId="10" fillId="33" borderId="0" xfId="0" applyFont="1" applyFill="1" applyAlignment="1">
      <alignment horizontal="center" vertical="center" shrinkToFit="1"/>
    </xf>
    <xf numFmtId="49" fontId="7" fillId="33" borderId="12" xfId="38" applyNumberFormat="1" applyFont="1" applyFill="1" applyBorder="1" applyAlignment="1">
      <alignment horizontal="center" vertical="center" wrapText="1" shrinkToFit="1"/>
    </xf>
    <xf numFmtId="49" fontId="9" fillId="33" borderId="12" xfId="38" applyNumberFormat="1" applyFont="1" applyFill="1" applyBorder="1" applyAlignment="1">
      <alignment horizontal="center" vertical="center" wrapText="1" shrinkToFit="1"/>
    </xf>
    <xf numFmtId="0" fontId="7" fillId="33" borderId="12" xfId="0" applyFont="1" applyFill="1" applyBorder="1" applyAlignment="1">
      <alignment horizontal="center" vertical="center" wrapText="1" shrinkToFit="1"/>
    </xf>
    <xf numFmtId="49" fontId="10" fillId="33" borderId="12" xfId="38" applyNumberFormat="1" applyFont="1" applyFill="1" applyBorder="1" applyAlignment="1">
      <alignment horizontal="center" vertical="center" wrapText="1" shrinkToFit="1"/>
    </xf>
    <xf numFmtId="49" fontId="12" fillId="33" borderId="12" xfId="38" applyNumberFormat="1" applyFont="1" applyFill="1" applyBorder="1" applyAlignment="1">
      <alignment horizontal="center" vertical="center" shrinkToFit="1"/>
    </xf>
    <xf numFmtId="0" fontId="10" fillId="33" borderId="10" xfId="0" applyFont="1" applyFill="1" applyBorder="1" applyAlignment="1">
      <alignment horizontal="center" shrinkToFit="1"/>
    </xf>
    <xf numFmtId="0" fontId="10" fillId="33" borderId="10" xfId="0" applyFont="1" applyFill="1" applyBorder="1" applyAlignment="1">
      <alignment shrinkToFit="1"/>
    </xf>
    <xf numFmtId="204" fontId="10" fillId="33" borderId="10" xfId="38" applyNumberFormat="1" applyFont="1" applyFill="1" applyBorder="1" applyAlignment="1">
      <alignment shrinkToFit="1"/>
    </xf>
    <xf numFmtId="49" fontId="10" fillId="33" borderId="10" xfId="38" applyNumberFormat="1" applyFont="1" applyFill="1" applyBorder="1" applyAlignment="1">
      <alignment horizontal="center" shrinkToFit="1"/>
    </xf>
    <xf numFmtId="204" fontId="12" fillId="33" borderId="15" xfId="38" applyNumberFormat="1" applyFont="1" applyFill="1" applyBorder="1" applyAlignment="1">
      <alignment shrinkToFit="1"/>
    </xf>
    <xf numFmtId="0" fontId="8" fillId="33" borderId="13" xfId="0" applyFont="1" applyFill="1" applyBorder="1" applyAlignment="1">
      <alignment shrinkToFit="1"/>
    </xf>
    <xf numFmtId="49" fontId="9" fillId="37" borderId="12" xfId="38" applyNumberFormat="1" applyFont="1" applyFill="1" applyBorder="1" applyAlignment="1">
      <alignment horizontal="center" vertical="center" wrapText="1" shrinkToFit="1"/>
    </xf>
    <xf numFmtId="204" fontId="10" fillId="37" borderId="10" xfId="38" applyNumberFormat="1" applyFont="1" applyFill="1" applyBorder="1" applyAlignment="1">
      <alignment shrinkToFit="1"/>
    </xf>
    <xf numFmtId="204" fontId="9" fillId="37" borderId="12" xfId="38" applyNumberFormat="1" applyFont="1" applyFill="1" applyBorder="1" applyAlignment="1">
      <alignment horizontal="center" vertical="center" shrinkToFit="1"/>
    </xf>
    <xf numFmtId="43" fontId="10" fillId="37" borderId="13" xfId="38" applyFont="1" applyFill="1" applyBorder="1" applyAlignment="1">
      <alignment horizontal="center" shrinkToFit="1"/>
    </xf>
    <xf numFmtId="43" fontId="10" fillId="37" borderId="11" xfId="38" applyFont="1" applyFill="1" applyBorder="1" applyAlignment="1">
      <alignment horizontal="center" shrinkToFit="1"/>
    </xf>
    <xf numFmtId="204" fontId="10" fillId="37" borderId="12" xfId="38" applyNumberFormat="1" applyFont="1" applyFill="1" applyBorder="1" applyAlignment="1">
      <alignment horizontal="center" shrinkToFit="1"/>
    </xf>
    <xf numFmtId="43" fontId="10" fillId="37" borderId="12" xfId="38" applyFont="1" applyFill="1" applyBorder="1" applyAlignment="1">
      <alignment horizontal="center" shrinkToFit="1"/>
    </xf>
    <xf numFmtId="204" fontId="10" fillId="37" borderId="13" xfId="38" applyNumberFormat="1" applyFont="1" applyFill="1" applyBorder="1" applyAlignment="1">
      <alignment horizontal="center" shrinkToFit="1"/>
    </xf>
    <xf numFmtId="204" fontId="10" fillId="37" borderId="10" xfId="38" applyNumberFormat="1" applyFont="1" applyFill="1" applyBorder="1" applyAlignment="1">
      <alignment horizontal="center" shrinkToFit="1"/>
    </xf>
    <xf numFmtId="204" fontId="10" fillId="37" borderId="11" xfId="38" applyNumberFormat="1" applyFont="1" applyFill="1" applyBorder="1" applyAlignment="1">
      <alignment horizontal="center" shrinkToFit="1"/>
    </xf>
    <xf numFmtId="204" fontId="5" fillId="37" borderId="12" xfId="38" applyNumberFormat="1" applyFont="1" applyFill="1" applyBorder="1" applyAlignment="1">
      <alignment shrinkToFit="1"/>
    </xf>
    <xf numFmtId="49" fontId="17" fillId="34" borderId="14" xfId="38" applyNumberFormat="1" applyFont="1" applyFill="1" applyBorder="1" applyAlignment="1">
      <alignment horizontal="center" vertical="center" wrapText="1" shrinkToFit="1"/>
    </xf>
    <xf numFmtId="49" fontId="17" fillId="34" borderId="15" xfId="38" applyNumberFormat="1" applyFont="1" applyFill="1" applyBorder="1" applyAlignment="1">
      <alignment horizontal="center" vertical="center" wrapText="1" shrinkToFit="1"/>
    </xf>
    <xf numFmtId="204" fontId="18" fillId="0" borderId="13" xfId="38" applyNumberFormat="1" applyFont="1" applyFill="1" applyBorder="1" applyAlignment="1">
      <alignment horizontal="left" vertical="center"/>
    </xf>
    <xf numFmtId="204" fontId="18" fillId="0" borderId="12" xfId="38" applyNumberFormat="1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vertical="center" shrinkToFit="1"/>
    </xf>
    <xf numFmtId="0" fontId="10" fillId="0" borderId="16" xfId="0" applyFont="1" applyFill="1" applyBorder="1" applyAlignment="1">
      <alignment horizontal="left" vertical="center" shrinkToFit="1"/>
    </xf>
    <xf numFmtId="49" fontId="16" fillId="0" borderId="16" xfId="0" applyNumberFormat="1" applyFont="1" applyFill="1" applyBorder="1" applyAlignment="1">
      <alignment horizontal="center" vertical="center" shrinkToFit="1"/>
    </xf>
    <xf numFmtId="204" fontId="16" fillId="0" borderId="16" xfId="38" applyNumberFormat="1" applyFont="1" applyFill="1" applyBorder="1" applyAlignment="1">
      <alignment horizontal="center" vertical="center" shrinkToFit="1"/>
    </xf>
    <xf numFmtId="204" fontId="8" fillId="0" borderId="16" xfId="38" applyNumberFormat="1" applyFont="1" applyFill="1" applyBorder="1" applyAlignment="1">
      <alignment vertical="center" shrinkToFit="1"/>
    </xf>
    <xf numFmtId="49" fontId="10" fillId="0" borderId="16" xfId="38" applyNumberFormat="1" applyFont="1" applyFill="1" applyBorder="1" applyAlignment="1">
      <alignment horizontal="center" vertical="center" shrinkToFit="1"/>
    </xf>
    <xf numFmtId="49" fontId="9" fillId="0" borderId="16" xfId="38" applyNumberFormat="1" applyFont="1" applyFill="1" applyBorder="1" applyAlignment="1">
      <alignment horizontal="center" vertical="center" shrinkToFit="1"/>
    </xf>
    <xf numFmtId="204" fontId="18" fillId="0" borderId="10" xfId="38" applyNumberFormat="1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center" vertical="center" shrinkToFit="1"/>
    </xf>
    <xf numFmtId="0" fontId="19" fillId="33" borderId="0" xfId="0" applyFont="1" applyFill="1" applyBorder="1" applyAlignment="1">
      <alignment vertical="center" shrinkToFit="1"/>
    </xf>
    <xf numFmtId="0" fontId="12" fillId="33" borderId="0" xfId="0" applyFont="1" applyFill="1" applyBorder="1" applyAlignment="1">
      <alignment horizontal="left" vertical="center" shrinkToFit="1"/>
    </xf>
    <xf numFmtId="204" fontId="15" fillId="33" borderId="0" xfId="38" applyNumberFormat="1" applyFont="1" applyFill="1" applyBorder="1" applyAlignment="1">
      <alignment vertical="center" shrinkToFit="1"/>
    </xf>
    <xf numFmtId="0" fontId="20" fillId="33" borderId="0" xfId="0" applyFont="1" applyFill="1" applyBorder="1" applyAlignment="1">
      <alignment horizontal="center" vertical="center" shrinkToFit="1"/>
    </xf>
    <xf numFmtId="204" fontId="20" fillId="33" borderId="0" xfId="38" applyNumberFormat="1" applyFont="1" applyFill="1" applyBorder="1" applyAlignment="1">
      <alignment horizontal="left" vertical="center" shrinkToFit="1"/>
    </xf>
    <xf numFmtId="49" fontId="11" fillId="33" borderId="0" xfId="38" applyNumberFormat="1" applyFont="1" applyFill="1" applyBorder="1" applyAlignment="1">
      <alignment horizontal="center" vertical="center" shrinkToFit="1"/>
    </xf>
    <xf numFmtId="49" fontId="12" fillId="33" borderId="0" xfId="38" applyNumberFormat="1" applyFont="1" applyFill="1" applyBorder="1" applyAlignment="1">
      <alignment horizontal="center" vertical="center" shrinkToFit="1"/>
    </xf>
    <xf numFmtId="204" fontId="12" fillId="33" borderId="0" xfId="38" applyNumberFormat="1" applyFont="1" applyFill="1" applyBorder="1" applyAlignment="1">
      <alignment horizontal="center" vertical="center" shrinkToFit="1"/>
    </xf>
    <xf numFmtId="204" fontId="15" fillId="33" borderId="0" xfId="38" applyNumberFormat="1" applyFont="1" applyFill="1" applyBorder="1" applyAlignment="1">
      <alignment horizontal="center" vertical="center" shrinkToFit="1"/>
    </xf>
    <xf numFmtId="204" fontId="15" fillId="33" borderId="0" xfId="38" applyNumberFormat="1" applyFont="1" applyFill="1" applyBorder="1" applyAlignment="1">
      <alignment horizontal="center" vertical="center" wrapText="1"/>
    </xf>
    <xf numFmtId="49" fontId="15" fillId="33" borderId="0" xfId="38" applyNumberFormat="1" applyFont="1" applyFill="1" applyBorder="1" applyAlignment="1">
      <alignment horizontal="center" vertical="center" wrapText="1"/>
    </xf>
    <xf numFmtId="43" fontId="15" fillId="33" borderId="0" xfId="38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shrinkToFit="1"/>
    </xf>
    <xf numFmtId="0" fontId="9" fillId="33" borderId="0" xfId="0" applyFont="1" applyFill="1" applyAlignment="1">
      <alignment vertical="center" shrinkToFit="1"/>
    </xf>
    <xf numFmtId="0" fontId="9" fillId="33" borderId="0" xfId="0" applyFont="1" applyFill="1" applyAlignment="1">
      <alignment horizontal="left" vertical="center" shrinkToFit="1"/>
    </xf>
    <xf numFmtId="49" fontId="16" fillId="33" borderId="0" xfId="0" applyNumberFormat="1" applyFont="1" applyFill="1" applyAlignment="1">
      <alignment horizontal="center" vertical="center" shrinkToFit="1"/>
    </xf>
    <xf numFmtId="204" fontId="9" fillId="33" borderId="0" xfId="38" applyNumberFormat="1" applyFont="1" applyFill="1" applyAlignment="1">
      <alignment horizontal="left" vertical="center" shrinkToFit="1"/>
    </xf>
    <xf numFmtId="204" fontId="16" fillId="33" borderId="0" xfId="38" applyNumberFormat="1" applyFont="1" applyFill="1" applyAlignment="1">
      <alignment horizontal="left" vertical="center" shrinkToFit="1"/>
    </xf>
    <xf numFmtId="204" fontId="15" fillId="33" borderId="0" xfId="38" applyNumberFormat="1" applyFont="1" applyFill="1" applyAlignment="1">
      <alignment horizontal="left" vertical="center" shrinkToFit="1"/>
    </xf>
    <xf numFmtId="204" fontId="8" fillId="33" borderId="0" xfId="38" applyNumberFormat="1" applyFont="1" applyFill="1" applyAlignment="1">
      <alignment vertical="center" shrinkToFit="1"/>
    </xf>
    <xf numFmtId="49" fontId="9" fillId="33" borderId="0" xfId="38" applyNumberFormat="1" applyFont="1" applyFill="1" applyAlignment="1">
      <alignment horizontal="center" vertical="center" shrinkToFit="1"/>
    </xf>
    <xf numFmtId="204" fontId="9" fillId="33" borderId="0" xfId="38" applyNumberFormat="1" applyFont="1" applyFill="1" applyAlignment="1">
      <alignment vertical="center" shrinkToFit="1"/>
    </xf>
    <xf numFmtId="204" fontId="15" fillId="33" borderId="0" xfId="38" applyNumberFormat="1" applyFont="1" applyFill="1" applyAlignment="1">
      <alignment vertical="center" shrinkToFit="1"/>
    </xf>
    <xf numFmtId="204" fontId="6" fillId="33" borderId="12" xfId="38" applyNumberFormat="1" applyFont="1" applyFill="1" applyBorder="1" applyAlignment="1">
      <alignment horizontal="center" vertical="center" wrapText="1"/>
    </xf>
    <xf numFmtId="204" fontId="6" fillId="33" borderId="12" xfId="38" applyNumberFormat="1" applyFont="1" applyFill="1" applyBorder="1" applyAlignment="1">
      <alignment vertical="center"/>
    </xf>
    <xf numFmtId="204" fontId="5" fillId="33" borderId="12" xfId="38" applyNumberFormat="1" applyFont="1" applyFill="1" applyBorder="1" applyAlignment="1">
      <alignment horizontal="center" vertical="center"/>
    </xf>
    <xf numFmtId="49" fontId="10" fillId="33" borderId="17" xfId="38" applyNumberFormat="1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left" shrinkToFit="1"/>
    </xf>
    <xf numFmtId="0" fontId="5" fillId="34" borderId="12" xfId="0" applyFont="1" applyFill="1" applyBorder="1" applyAlignment="1">
      <alignment horizontal="center" shrinkToFit="1"/>
    </xf>
    <xf numFmtId="0" fontId="6" fillId="34" borderId="12" xfId="0" applyFont="1" applyFill="1" applyBorder="1" applyAlignment="1">
      <alignment horizontal="center"/>
    </xf>
    <xf numFmtId="0" fontId="6" fillId="34" borderId="12" xfId="0" applyFont="1" applyFill="1" applyBorder="1" applyAlignment="1">
      <alignment/>
    </xf>
    <xf numFmtId="0" fontId="7" fillId="34" borderId="12" xfId="0" applyFont="1" applyFill="1" applyBorder="1" applyAlignment="1">
      <alignment horizontal="center"/>
    </xf>
    <xf numFmtId="204" fontId="17" fillId="33" borderId="14" xfId="38" applyNumberFormat="1" applyFont="1" applyFill="1" applyBorder="1" applyAlignment="1">
      <alignment horizontal="right" vertical="center" shrinkToFit="1"/>
    </xf>
    <xf numFmtId="0" fontId="6" fillId="33" borderId="14" xfId="0" applyFont="1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vertical="center" shrinkToFit="1"/>
    </xf>
    <xf numFmtId="0" fontId="5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204" fontId="5" fillId="33" borderId="14" xfId="38" applyNumberFormat="1" applyFont="1" applyFill="1" applyBorder="1" applyAlignment="1">
      <alignment horizontal="center" vertical="center" shrinkToFit="1"/>
    </xf>
    <xf numFmtId="0" fontId="6" fillId="33" borderId="16" xfId="0" applyFont="1" applyFill="1" applyBorder="1" applyAlignment="1">
      <alignment vertical="center" shrinkToFit="1"/>
    </xf>
    <xf numFmtId="0" fontId="5" fillId="34" borderId="12" xfId="0" applyFont="1" applyFill="1" applyBorder="1" applyAlignment="1">
      <alignment shrinkToFit="1"/>
    </xf>
    <xf numFmtId="43" fontId="5" fillId="34" borderId="12" xfId="0" applyNumberFormat="1" applyFont="1" applyFill="1" applyBorder="1" applyAlignment="1">
      <alignment shrinkToFit="1"/>
    </xf>
    <xf numFmtId="49" fontId="14" fillId="33" borderId="11" xfId="38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 shrinkToFit="1"/>
    </xf>
    <xf numFmtId="0" fontId="0" fillId="33" borderId="15" xfId="0" applyFill="1" applyBorder="1" applyAlignment="1">
      <alignment horizontal="center"/>
    </xf>
    <xf numFmtId="0" fontId="0" fillId="33" borderId="15" xfId="0" applyFill="1" applyBorder="1" applyAlignment="1">
      <alignment shrinkToFit="1"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 shrinkToFit="1"/>
    </xf>
    <xf numFmtId="0" fontId="0" fillId="33" borderId="26" xfId="0" applyFill="1" applyBorder="1" applyAlignment="1">
      <alignment horizontal="center" vertical="center" shrinkToFit="1"/>
    </xf>
    <xf numFmtId="43" fontId="0" fillId="33" borderId="27" xfId="38" applyFont="1" applyFill="1" applyBorder="1" applyAlignment="1">
      <alignment vertical="center" shrinkToFit="1"/>
    </xf>
    <xf numFmtId="0" fontId="0" fillId="33" borderId="28" xfId="0" applyFill="1" applyBorder="1" applyAlignment="1">
      <alignment vertical="center" shrinkToFit="1"/>
    </xf>
    <xf numFmtId="0" fontId="0" fillId="33" borderId="29" xfId="0" applyFill="1" applyBorder="1" applyAlignment="1">
      <alignment horizontal="center" shrinkToFit="1"/>
    </xf>
    <xf numFmtId="0" fontId="0" fillId="33" borderId="26" xfId="0" applyFill="1" applyBorder="1" applyAlignment="1">
      <alignment horizontal="center" shrinkToFit="1"/>
    </xf>
    <xf numFmtId="43" fontId="0" fillId="33" borderId="27" xfId="38" applyFont="1" applyFill="1" applyBorder="1" applyAlignment="1">
      <alignment shrinkToFit="1"/>
    </xf>
    <xf numFmtId="0" fontId="22" fillId="0" borderId="30" xfId="0" applyFont="1" applyBorder="1" applyAlignment="1">
      <alignment/>
    </xf>
    <xf numFmtId="0" fontId="22" fillId="0" borderId="31" xfId="0" applyFont="1" applyBorder="1" applyAlignment="1">
      <alignment horizontal="center"/>
    </xf>
    <xf numFmtId="204" fontId="0" fillId="33" borderId="27" xfId="38" applyNumberFormat="1" applyFont="1" applyFill="1" applyBorder="1" applyAlignment="1">
      <alignment vertical="center"/>
    </xf>
    <xf numFmtId="204" fontId="0" fillId="33" borderId="32" xfId="38" applyNumberFormat="1" applyFont="1" applyFill="1" applyBorder="1" applyAlignment="1">
      <alignment/>
    </xf>
    <xf numFmtId="204" fontId="0" fillId="33" borderId="27" xfId="38" applyNumberFormat="1" applyFont="1" applyFill="1" applyBorder="1" applyAlignment="1">
      <alignment/>
    </xf>
    <xf numFmtId="204" fontId="0" fillId="0" borderId="33" xfId="38" applyNumberFormat="1" applyFont="1" applyBorder="1" applyAlignment="1">
      <alignment/>
    </xf>
    <xf numFmtId="204" fontId="12" fillId="33" borderId="11" xfId="38" applyNumberFormat="1" applyFont="1" applyFill="1" applyBorder="1" applyAlignment="1">
      <alignment shrinkToFit="1"/>
    </xf>
    <xf numFmtId="204" fontId="12" fillId="33" borderId="13" xfId="38" applyNumberFormat="1" applyFont="1" applyFill="1" applyBorder="1" applyAlignment="1">
      <alignment shrinkToFit="1"/>
    </xf>
    <xf numFmtId="49" fontId="5" fillId="33" borderId="0" xfId="38" applyNumberFormat="1" applyFont="1" applyFill="1" applyAlignment="1">
      <alignment horizontal="left"/>
    </xf>
    <xf numFmtId="43" fontId="5" fillId="33" borderId="0" xfId="38" applyFont="1" applyFill="1" applyAlignment="1">
      <alignment horizontal="right" shrinkToFit="1"/>
    </xf>
    <xf numFmtId="204" fontId="5" fillId="33" borderId="0" xfId="38" applyNumberFormat="1" applyFont="1" applyFill="1" applyBorder="1" applyAlignment="1">
      <alignment shrinkToFit="1"/>
    </xf>
    <xf numFmtId="0" fontId="18" fillId="33" borderId="0" xfId="0" applyFont="1" applyFill="1" applyAlignment="1">
      <alignment horizontal="center" shrinkToFit="1"/>
    </xf>
    <xf numFmtId="0" fontId="24" fillId="33" borderId="0" xfId="0" applyFont="1" applyFill="1" applyBorder="1" applyAlignment="1">
      <alignment shrinkToFit="1"/>
    </xf>
    <xf numFmtId="0" fontId="24" fillId="33" borderId="0" xfId="0" applyFont="1" applyFill="1" applyBorder="1" applyAlignment="1">
      <alignment/>
    </xf>
    <xf numFmtId="0" fontId="18" fillId="33" borderId="0" xfId="0" applyFont="1" applyFill="1" applyAlignment="1">
      <alignment shrinkToFit="1"/>
    </xf>
    <xf numFmtId="204" fontId="18" fillId="33" borderId="0" xfId="38" applyNumberFormat="1" applyFont="1" applyFill="1" applyAlignment="1">
      <alignment/>
    </xf>
    <xf numFmtId="49" fontId="18" fillId="33" borderId="0" xfId="38" applyNumberFormat="1" applyFont="1" applyFill="1" applyAlignment="1">
      <alignment horizontal="center"/>
    </xf>
    <xf numFmtId="43" fontId="18" fillId="33" borderId="0" xfId="38" applyFont="1" applyFill="1" applyAlignment="1">
      <alignment horizontal="center" shrinkToFit="1"/>
    </xf>
    <xf numFmtId="0" fontId="18" fillId="33" borderId="0" xfId="0" applyFont="1" applyFill="1" applyAlignment="1">
      <alignment/>
    </xf>
    <xf numFmtId="0" fontId="24" fillId="33" borderId="0" xfId="0" applyFont="1" applyFill="1" applyAlignment="1">
      <alignment shrinkToFit="1"/>
    </xf>
    <xf numFmtId="0" fontId="24" fillId="33" borderId="0" xfId="0" applyFont="1" applyFill="1" applyAlignment="1">
      <alignment/>
    </xf>
    <xf numFmtId="204" fontId="18" fillId="33" borderId="12" xfId="38" applyNumberFormat="1" applyFont="1" applyFill="1" applyBorder="1" applyAlignment="1">
      <alignment vertical="center" shrinkToFit="1"/>
    </xf>
    <xf numFmtId="43" fontId="6" fillId="33" borderId="11" xfId="38" applyNumberFormat="1" applyFont="1" applyFill="1" applyBorder="1" applyAlignment="1">
      <alignment vertical="center" shrinkToFit="1"/>
    </xf>
    <xf numFmtId="49" fontId="5" fillId="33" borderId="0" xfId="0" applyNumberFormat="1" applyFont="1" applyFill="1" applyBorder="1" applyAlignment="1">
      <alignment horizontal="center" vertical="center" shrinkToFit="1"/>
    </xf>
    <xf numFmtId="49" fontId="5" fillId="36" borderId="12" xfId="0" applyNumberFormat="1" applyFont="1" applyFill="1" applyBorder="1" applyAlignment="1">
      <alignment horizontal="center" vertical="center" shrinkToFit="1"/>
    </xf>
    <xf numFmtId="49" fontId="5" fillId="33" borderId="0" xfId="0" applyNumberFormat="1" applyFont="1" applyFill="1" applyBorder="1" applyAlignment="1" applyProtection="1">
      <alignment horizontal="center" vertical="top" shrinkToFit="1"/>
      <protection locked="0"/>
    </xf>
    <xf numFmtId="49" fontId="6" fillId="33" borderId="13" xfId="0" applyNumberFormat="1" applyFont="1" applyFill="1" applyBorder="1" applyAlignment="1">
      <alignment horizontal="center" vertical="center" shrinkToFit="1"/>
    </xf>
    <xf numFmtId="49" fontId="6" fillId="33" borderId="11" xfId="0" applyNumberFormat="1" applyFont="1" applyFill="1" applyBorder="1" applyAlignment="1">
      <alignment horizontal="center" vertical="center" shrinkToFit="1"/>
    </xf>
    <xf numFmtId="49" fontId="6" fillId="33" borderId="10" xfId="0" applyNumberFormat="1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6" fillId="33" borderId="0" xfId="0" applyNumberFormat="1" applyFont="1" applyFill="1" applyAlignment="1">
      <alignment horizontal="center" vertical="center" shrinkToFit="1"/>
    </xf>
    <xf numFmtId="204" fontId="5" fillId="33" borderId="0" xfId="38" applyNumberFormat="1" applyFont="1" applyFill="1" applyBorder="1" applyAlignment="1">
      <alignment horizontal="center" vertical="center" shrinkToFit="1"/>
    </xf>
    <xf numFmtId="204" fontId="5" fillId="33" borderId="0" xfId="38" applyNumberFormat="1" applyFont="1" applyFill="1" applyBorder="1" applyAlignment="1" applyProtection="1">
      <alignment vertical="top" shrinkToFit="1"/>
      <protection locked="0"/>
    </xf>
    <xf numFmtId="204" fontId="6" fillId="33" borderId="10" xfId="38" applyNumberFormat="1" applyFont="1" applyFill="1" applyBorder="1" applyAlignment="1">
      <alignment horizontal="left" vertical="center" shrinkToFit="1"/>
    </xf>
    <xf numFmtId="204" fontId="6" fillId="0" borderId="10" xfId="38" applyNumberFormat="1" applyFont="1" applyFill="1" applyBorder="1" applyAlignment="1">
      <alignment horizontal="left" vertical="center" shrinkToFit="1"/>
    </xf>
    <xf numFmtId="0" fontId="6" fillId="33" borderId="10" xfId="0" applyFont="1" applyFill="1" applyBorder="1" applyAlignment="1">
      <alignment vertical="center" shrinkToFit="1"/>
    </xf>
    <xf numFmtId="43" fontId="6" fillId="0" borderId="10" xfId="38" applyNumberFormat="1" applyFont="1" applyFill="1" applyBorder="1" applyAlignment="1">
      <alignment vertical="center" shrinkToFit="1"/>
    </xf>
    <xf numFmtId="43" fontId="6" fillId="33" borderId="10" xfId="38" applyNumberFormat="1" applyFont="1" applyFill="1" applyBorder="1" applyAlignment="1">
      <alignment vertical="center" shrinkToFit="1"/>
    </xf>
    <xf numFmtId="49" fontId="14" fillId="33" borderId="10" xfId="38" applyNumberFormat="1" applyFont="1" applyFill="1" applyBorder="1" applyAlignment="1">
      <alignment horizontal="center" vertical="center" wrapText="1" shrinkToFit="1"/>
    </xf>
    <xf numFmtId="204" fontId="30" fillId="0" borderId="11" xfId="38" applyNumberFormat="1" applyFont="1" applyFill="1" applyBorder="1" applyAlignment="1">
      <alignment vertical="center" shrinkToFit="1"/>
    </xf>
    <xf numFmtId="204" fontId="10" fillId="0" borderId="11" xfId="38" applyNumberFormat="1" applyFont="1" applyFill="1" applyBorder="1" applyAlignment="1">
      <alignment horizontal="left" vertical="center" shrinkToFit="1"/>
    </xf>
    <xf numFmtId="204" fontId="18" fillId="0" borderId="12" xfId="38" applyNumberFormat="1" applyFont="1" applyFill="1" applyBorder="1" applyAlignment="1">
      <alignment vertical="center" shrinkToFit="1"/>
    </xf>
    <xf numFmtId="204" fontId="18" fillId="0" borderId="13" xfId="38" applyNumberFormat="1" applyFont="1" applyFill="1" applyBorder="1" applyAlignment="1">
      <alignment horizontal="left" vertical="center" shrinkToFit="1"/>
    </xf>
    <xf numFmtId="204" fontId="29" fillId="0" borderId="12" xfId="38" applyNumberFormat="1" applyFont="1" applyFill="1" applyBorder="1" applyAlignment="1">
      <alignment horizontal="left" vertical="center"/>
    </xf>
    <xf numFmtId="204" fontId="32" fillId="0" borderId="13" xfId="38" applyNumberFormat="1" applyFont="1" applyFill="1" applyBorder="1" applyAlignment="1">
      <alignment horizontal="left" vertical="center"/>
    </xf>
    <xf numFmtId="204" fontId="15" fillId="0" borderId="16" xfId="38" applyNumberFormat="1" applyFont="1" applyFill="1" applyBorder="1" applyAlignment="1">
      <alignment vertical="center" shrinkToFit="1"/>
    </xf>
    <xf numFmtId="49" fontId="16" fillId="0" borderId="16" xfId="38" applyNumberFormat="1" applyFont="1" applyFill="1" applyBorder="1" applyAlignment="1">
      <alignment horizontal="center" vertical="center" shrinkToFit="1"/>
    </xf>
    <xf numFmtId="49" fontId="8" fillId="0" borderId="16" xfId="38" applyNumberFormat="1" applyFont="1" applyFill="1" applyBorder="1" applyAlignment="1">
      <alignment horizontal="center" vertical="center" shrinkToFit="1"/>
    </xf>
    <xf numFmtId="204" fontId="10" fillId="0" borderId="16" xfId="38" applyNumberFormat="1" applyFont="1" applyFill="1" applyBorder="1" applyAlignment="1">
      <alignment horizontal="center" vertical="center" shrinkToFit="1"/>
    </xf>
    <xf numFmtId="204" fontId="9" fillId="0" borderId="16" xfId="38" applyNumberFormat="1" applyFont="1" applyFill="1" applyBorder="1" applyAlignment="1">
      <alignment horizontal="center" vertical="center" shrinkToFit="1"/>
    </xf>
    <xf numFmtId="204" fontId="12" fillId="0" borderId="16" xfId="0" applyNumberFormat="1" applyFont="1" applyFill="1" applyBorder="1" applyAlignment="1">
      <alignment vertical="center" shrinkToFit="1"/>
    </xf>
    <xf numFmtId="0" fontId="10" fillId="0" borderId="15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left" vertical="center" shrinkToFit="1"/>
    </xf>
    <xf numFmtId="0" fontId="10" fillId="0" borderId="15" xfId="0" applyFont="1" applyFill="1" applyBorder="1" applyAlignment="1">
      <alignment vertical="center" shrinkToFit="1"/>
    </xf>
    <xf numFmtId="204" fontId="15" fillId="0" borderId="15" xfId="38" applyNumberFormat="1" applyFont="1" applyFill="1" applyBorder="1" applyAlignment="1">
      <alignment vertical="center" shrinkToFit="1"/>
    </xf>
    <xf numFmtId="49" fontId="16" fillId="0" borderId="15" xfId="38" applyNumberFormat="1" applyFont="1" applyFill="1" applyBorder="1" applyAlignment="1">
      <alignment horizontal="center" vertical="center" shrinkToFit="1"/>
    </xf>
    <xf numFmtId="204" fontId="31" fillId="0" borderId="15" xfId="38" applyNumberFormat="1" applyFont="1" applyFill="1" applyBorder="1" applyAlignment="1">
      <alignment horizontal="left" vertical="center"/>
    </xf>
    <xf numFmtId="49" fontId="9" fillId="0" borderId="15" xfId="38" applyNumberFormat="1" applyFont="1" applyFill="1" applyBorder="1" applyAlignment="1">
      <alignment horizontal="center" vertical="center" shrinkToFit="1"/>
    </xf>
    <xf numFmtId="49" fontId="8" fillId="0" borderId="15" xfId="38" applyNumberFormat="1" applyFont="1" applyFill="1" applyBorder="1" applyAlignment="1">
      <alignment horizontal="center" vertical="center" shrinkToFit="1"/>
    </xf>
    <xf numFmtId="204" fontId="9" fillId="0" borderId="15" xfId="38" applyNumberFormat="1" applyFont="1" applyFill="1" applyBorder="1" applyAlignment="1">
      <alignment horizontal="center" vertical="center" shrinkToFit="1"/>
    </xf>
    <xf numFmtId="49" fontId="18" fillId="33" borderId="12" xfId="0" applyNumberFormat="1" applyFont="1" applyFill="1" applyBorder="1" applyAlignment="1">
      <alignment horizontal="center" vertical="center"/>
    </xf>
    <xf numFmtId="198" fontId="10" fillId="33" borderId="16" xfId="0" applyNumberFormat="1" applyFont="1" applyFill="1" applyBorder="1" applyAlignment="1">
      <alignment vertical="center" shrinkToFit="1"/>
    </xf>
    <xf numFmtId="49" fontId="10" fillId="33" borderId="16" xfId="38" applyNumberFormat="1" applyFont="1" applyFill="1" applyBorder="1" applyAlignment="1">
      <alignment horizontal="center" vertical="center" shrinkToFit="1"/>
    </xf>
    <xf numFmtId="43" fontId="12" fillId="34" borderId="16" xfId="38" applyFont="1" applyFill="1" applyBorder="1" applyAlignment="1">
      <alignment horizontal="center" vertical="center" shrinkToFit="1"/>
    </xf>
    <xf numFmtId="0" fontId="27" fillId="33" borderId="12" xfId="0" applyFont="1" applyFill="1" applyBorder="1" applyAlignment="1">
      <alignment shrinkToFit="1"/>
    </xf>
    <xf numFmtId="43" fontId="5" fillId="33" borderId="12" xfId="38" applyFont="1" applyFill="1" applyBorder="1" applyAlignment="1">
      <alignment horizontal="right" shrinkToFit="1"/>
    </xf>
    <xf numFmtId="49" fontId="31" fillId="33" borderId="12" xfId="0" applyNumberFormat="1" applyFont="1" applyFill="1" applyBorder="1" applyAlignment="1">
      <alignment horizontal="left" vertical="center"/>
    </xf>
    <xf numFmtId="198" fontId="31" fillId="33" borderId="12" xfId="0" applyNumberFormat="1" applyFont="1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5" xfId="0" applyFill="1" applyBorder="1" applyAlignment="1">
      <alignment vertical="center" shrinkToFit="1"/>
    </xf>
    <xf numFmtId="0" fontId="0" fillId="33" borderId="29" xfId="0" applyFill="1" applyBorder="1" applyAlignment="1">
      <alignment horizontal="center" vertical="center" shrinkToFit="1"/>
    </xf>
    <xf numFmtId="43" fontId="0" fillId="33" borderId="32" xfId="38" applyFont="1" applyFill="1" applyBorder="1" applyAlignment="1">
      <alignment vertical="center" shrinkToFit="1"/>
    </xf>
    <xf numFmtId="0" fontId="0" fillId="33" borderId="34" xfId="0" applyFill="1" applyBorder="1" applyAlignment="1">
      <alignment vertical="center" shrinkToFit="1"/>
    </xf>
    <xf numFmtId="204" fontId="0" fillId="33" borderId="32" xfId="38" applyNumberFormat="1" applyFont="1" applyFill="1" applyBorder="1" applyAlignment="1">
      <alignment vertical="center"/>
    </xf>
    <xf numFmtId="43" fontId="22" fillId="0" borderId="33" xfId="0" applyNumberFormat="1" applyFont="1" applyBorder="1" applyAlignment="1">
      <alignment/>
    </xf>
    <xf numFmtId="204" fontId="33" fillId="0" borderId="13" xfId="38" applyNumberFormat="1" applyFont="1" applyFill="1" applyBorder="1" applyAlignment="1">
      <alignment vertical="center" shrinkToFit="1"/>
    </xf>
    <xf numFmtId="204" fontId="33" fillId="0" borderId="10" xfId="38" applyNumberFormat="1" applyFont="1" applyFill="1" applyBorder="1" applyAlignment="1">
      <alignment vertical="center" shrinkToFit="1"/>
    </xf>
    <xf numFmtId="49" fontId="9" fillId="38" borderId="11" xfId="38" applyNumberFormat="1" applyFont="1" applyFill="1" applyBorder="1" applyAlignment="1">
      <alignment vertical="center" shrinkToFit="1"/>
    </xf>
    <xf numFmtId="49" fontId="10" fillId="38" borderId="15" xfId="38" applyNumberFormat="1" applyFont="1" applyFill="1" applyBorder="1" applyAlignment="1">
      <alignment horizontal="center" vertical="center" shrinkToFit="1"/>
    </xf>
    <xf numFmtId="49" fontId="10" fillId="38" borderId="12" xfId="38" applyNumberFormat="1" applyFont="1" applyFill="1" applyBorder="1" applyAlignment="1">
      <alignment horizontal="center" vertical="center" shrinkToFit="1"/>
    </xf>
    <xf numFmtId="49" fontId="10" fillId="38" borderId="16" xfId="38" applyNumberFormat="1" applyFont="1" applyFill="1" applyBorder="1" applyAlignment="1">
      <alignment horizontal="center" vertical="center" shrinkToFit="1"/>
    </xf>
    <xf numFmtId="49" fontId="18" fillId="38" borderId="12" xfId="38" applyNumberFormat="1" applyFont="1" applyFill="1" applyBorder="1" applyAlignment="1">
      <alignment horizontal="center" vertical="center" shrinkToFit="1"/>
    </xf>
    <xf numFmtId="49" fontId="7" fillId="38" borderId="12" xfId="38" applyNumberFormat="1" applyFont="1" applyFill="1" applyBorder="1" applyAlignment="1">
      <alignment horizontal="center" vertical="center" wrapText="1" shrinkToFit="1"/>
    </xf>
    <xf numFmtId="49" fontId="9" fillId="38" borderId="13" xfId="38" applyNumberFormat="1" applyFont="1" applyFill="1" applyBorder="1" applyAlignment="1">
      <alignment horizontal="center" vertical="center" shrinkToFit="1"/>
    </xf>
    <xf numFmtId="49" fontId="10" fillId="38" borderId="13" xfId="38" applyNumberFormat="1" applyFont="1" applyFill="1" applyBorder="1" applyAlignment="1">
      <alignment horizontal="center" vertical="center" shrinkToFit="1"/>
    </xf>
    <xf numFmtId="49" fontId="10" fillId="33" borderId="0" xfId="38" applyNumberFormat="1" applyFont="1" applyFill="1" applyAlignment="1">
      <alignment horizontal="center" vertical="center" shrinkToFit="1"/>
    </xf>
    <xf numFmtId="49" fontId="10" fillId="38" borderId="0" xfId="38" applyNumberFormat="1" applyFont="1" applyFill="1" applyBorder="1" applyAlignment="1">
      <alignment horizontal="center" vertical="center"/>
    </xf>
    <xf numFmtId="49" fontId="10" fillId="38" borderId="0" xfId="38" applyNumberFormat="1" applyFont="1" applyFill="1" applyAlignment="1">
      <alignment horizontal="center" vertical="center"/>
    </xf>
    <xf numFmtId="49" fontId="35" fillId="33" borderId="0" xfId="38" applyNumberFormat="1" applyFont="1" applyFill="1" applyBorder="1" applyAlignment="1">
      <alignment horizontal="center" vertical="center" shrinkToFit="1"/>
    </xf>
    <xf numFmtId="204" fontId="31" fillId="0" borderId="16" xfId="38" applyNumberFormat="1" applyFont="1" applyFill="1" applyBorder="1" applyAlignment="1">
      <alignment horizontal="left" vertical="center" shrinkToFit="1"/>
    </xf>
    <xf numFmtId="204" fontId="18" fillId="0" borderId="12" xfId="38" applyNumberFormat="1" applyFont="1" applyFill="1" applyBorder="1" applyAlignment="1">
      <alignment horizontal="left" vertical="center" shrinkToFit="1"/>
    </xf>
    <xf numFmtId="204" fontId="31" fillId="0" borderId="12" xfId="38" applyNumberFormat="1" applyFont="1" applyFill="1" applyBorder="1" applyAlignment="1">
      <alignment vertical="center"/>
    </xf>
    <xf numFmtId="204" fontId="18" fillId="0" borderId="16" xfId="38" applyNumberFormat="1" applyFont="1" applyFill="1" applyBorder="1" applyAlignment="1">
      <alignment vertical="center" shrinkToFit="1"/>
    </xf>
    <xf numFmtId="204" fontId="9" fillId="0" borderId="0" xfId="38" applyNumberFormat="1" applyFont="1" applyFill="1" applyAlignment="1">
      <alignment horizontal="left" vertical="center" shrinkToFit="1"/>
    </xf>
    <xf numFmtId="204" fontId="28" fillId="0" borderId="12" xfId="38" applyNumberFormat="1" applyFont="1" applyFill="1" applyBorder="1" applyAlignment="1">
      <alignment horizontal="left" vertical="center"/>
    </xf>
    <xf numFmtId="204" fontId="18" fillId="0" borderId="16" xfId="38" applyNumberFormat="1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vertical="center" shrinkToFit="1"/>
    </xf>
    <xf numFmtId="204" fontId="10" fillId="0" borderId="14" xfId="38" applyNumberFormat="1" applyFont="1" applyFill="1" applyBorder="1" applyAlignment="1">
      <alignment vertical="center" shrinkToFit="1"/>
    </xf>
    <xf numFmtId="49" fontId="10" fillId="38" borderId="14" xfId="38" applyNumberFormat="1" applyFont="1" applyFill="1" applyBorder="1" applyAlignment="1">
      <alignment horizontal="center" vertical="center" shrinkToFit="1"/>
    </xf>
    <xf numFmtId="49" fontId="16" fillId="0" borderId="14" xfId="0" applyNumberFormat="1" applyFont="1" applyFill="1" applyBorder="1" applyAlignment="1">
      <alignment horizontal="center" vertical="center" shrinkToFit="1"/>
    </xf>
    <xf numFmtId="204" fontId="18" fillId="0" borderId="14" xfId="38" applyNumberFormat="1" applyFont="1" applyFill="1" applyBorder="1" applyAlignment="1">
      <alignment horizontal="left" vertical="center"/>
    </xf>
    <xf numFmtId="49" fontId="9" fillId="0" borderId="14" xfId="38" applyNumberFormat="1" applyFont="1" applyFill="1" applyBorder="1" applyAlignment="1">
      <alignment horizontal="center" vertical="center" shrinkToFit="1"/>
    </xf>
    <xf numFmtId="204" fontId="8" fillId="0" borderId="14" xfId="38" applyNumberFormat="1" applyFont="1" applyFill="1" applyBorder="1" applyAlignment="1">
      <alignment vertical="center" shrinkToFit="1"/>
    </xf>
    <xf numFmtId="49" fontId="10" fillId="0" borderId="14" xfId="38" applyNumberFormat="1" applyFont="1" applyFill="1" applyBorder="1" applyAlignment="1">
      <alignment horizontal="center" vertical="center" shrinkToFit="1"/>
    </xf>
    <xf numFmtId="204" fontId="12" fillId="0" borderId="14" xfId="0" applyNumberFormat="1" applyFont="1" applyFill="1" applyBorder="1" applyAlignment="1">
      <alignment vertical="center" shrinkToFit="1"/>
    </xf>
    <xf numFmtId="0" fontId="10" fillId="0" borderId="14" xfId="0" applyFont="1" applyFill="1" applyBorder="1" applyAlignment="1">
      <alignment horizontal="left" vertical="center"/>
    </xf>
    <xf numFmtId="204" fontId="16" fillId="36" borderId="12" xfId="38" applyNumberFormat="1" applyFont="1" applyFill="1" applyBorder="1" applyAlignment="1">
      <alignment horizontal="center" vertical="center" wrapText="1" shrinkToFit="1"/>
    </xf>
    <xf numFmtId="204" fontId="9" fillId="36" borderId="13" xfId="38" applyNumberFormat="1" applyFont="1" applyFill="1" applyBorder="1" applyAlignment="1">
      <alignment vertical="center" shrinkToFit="1"/>
    </xf>
    <xf numFmtId="204" fontId="28" fillId="36" borderId="11" xfId="38" applyNumberFormat="1" applyFont="1" applyFill="1" applyBorder="1" applyAlignment="1">
      <alignment vertical="center" shrinkToFit="1"/>
    </xf>
    <xf numFmtId="204" fontId="18" fillId="36" borderId="12" xfId="38" applyNumberFormat="1" applyFont="1" applyFill="1" applyBorder="1" applyAlignment="1">
      <alignment horizontal="center" vertical="center" shrinkToFit="1"/>
    </xf>
    <xf numFmtId="204" fontId="18" fillId="36" borderId="16" xfId="38" applyNumberFormat="1" applyFont="1" applyFill="1" applyBorder="1" applyAlignment="1">
      <alignment horizontal="center" vertical="center" shrinkToFit="1"/>
    </xf>
    <xf numFmtId="204" fontId="18" fillId="36" borderId="15" xfId="38" applyNumberFormat="1" applyFont="1" applyFill="1" applyBorder="1" applyAlignment="1">
      <alignment horizontal="center" vertical="center" shrinkToFit="1"/>
    </xf>
    <xf numFmtId="204" fontId="10" fillId="36" borderId="12" xfId="38" applyNumberFormat="1" applyFont="1" applyFill="1" applyBorder="1" applyAlignment="1">
      <alignment horizontal="center" vertical="center" shrinkToFit="1"/>
    </xf>
    <xf numFmtId="204" fontId="10" fillId="36" borderId="13" xfId="38" applyNumberFormat="1" applyFont="1" applyFill="1" applyBorder="1" applyAlignment="1">
      <alignment vertical="center" shrinkToFit="1"/>
    </xf>
    <xf numFmtId="204" fontId="10" fillId="36" borderId="11" xfId="38" applyNumberFormat="1" applyFont="1" applyFill="1" applyBorder="1" applyAlignment="1">
      <alignment vertical="center" shrinkToFit="1"/>
    </xf>
    <xf numFmtId="204" fontId="10" fillId="36" borderId="14" xfId="38" applyNumberFormat="1" applyFont="1" applyFill="1" applyBorder="1" applyAlignment="1">
      <alignment vertical="center" shrinkToFit="1"/>
    </xf>
    <xf numFmtId="204" fontId="10" fillId="36" borderId="12" xfId="38" applyNumberFormat="1" applyFont="1" applyFill="1" applyBorder="1" applyAlignment="1">
      <alignment vertical="center" shrinkToFit="1"/>
    </xf>
    <xf numFmtId="204" fontId="10" fillId="36" borderId="0" xfId="38" applyNumberFormat="1" applyFont="1" applyFill="1" applyBorder="1" applyAlignment="1">
      <alignment vertical="center"/>
    </xf>
    <xf numFmtId="204" fontId="10" fillId="36" borderId="0" xfId="38" applyNumberFormat="1" applyFont="1" applyFill="1" applyAlignment="1">
      <alignment vertical="center"/>
    </xf>
    <xf numFmtId="204" fontId="12" fillId="37" borderId="13" xfId="38" applyNumberFormat="1" applyFont="1" applyFill="1" applyBorder="1" applyAlignment="1">
      <alignment horizontal="left" vertical="center" shrinkToFit="1"/>
    </xf>
    <xf numFmtId="204" fontId="12" fillId="37" borderId="10" xfId="38" applyNumberFormat="1" applyFont="1" applyFill="1" applyBorder="1" applyAlignment="1">
      <alignment horizontal="left" vertical="center" shrinkToFit="1"/>
    </xf>
    <xf numFmtId="204" fontId="12" fillId="37" borderId="11" xfId="38" applyNumberFormat="1" applyFont="1" applyFill="1" applyBorder="1" applyAlignment="1">
      <alignment horizontal="left" vertical="center" shrinkToFit="1"/>
    </xf>
    <xf numFmtId="204" fontId="10" fillId="37" borderId="15" xfId="38" applyNumberFormat="1" applyFont="1" applyFill="1" applyBorder="1" applyAlignment="1">
      <alignment horizontal="center" vertical="center" shrinkToFit="1"/>
    </xf>
    <xf numFmtId="204" fontId="12" fillId="37" borderId="12" xfId="38" applyNumberFormat="1" applyFont="1" applyFill="1" applyBorder="1" applyAlignment="1">
      <alignment horizontal="left" vertical="center" shrinkToFit="1"/>
    </xf>
    <xf numFmtId="204" fontId="17" fillId="37" borderId="12" xfId="38" applyNumberFormat="1" applyFont="1" applyFill="1" applyBorder="1" applyAlignment="1">
      <alignment horizontal="left" vertical="center" shrinkToFit="1"/>
    </xf>
    <xf numFmtId="204" fontId="12" fillId="37" borderId="16" xfId="38" applyNumberFormat="1" applyFont="1" applyFill="1" applyBorder="1" applyAlignment="1">
      <alignment horizontal="left" vertical="center" shrinkToFit="1"/>
    </xf>
    <xf numFmtId="204" fontId="12" fillId="37" borderId="15" xfId="38" applyNumberFormat="1" applyFont="1" applyFill="1" applyBorder="1" applyAlignment="1">
      <alignment horizontal="left" vertical="center" shrinkToFit="1"/>
    </xf>
    <xf numFmtId="204" fontId="15" fillId="37" borderId="12" xfId="38" applyNumberFormat="1" applyFont="1" applyFill="1" applyBorder="1" applyAlignment="1">
      <alignment horizontal="left" vertical="center" shrinkToFit="1"/>
    </xf>
    <xf numFmtId="204" fontId="12" fillId="37" borderId="15" xfId="38" applyNumberFormat="1" applyFont="1" applyFill="1" applyBorder="1" applyAlignment="1">
      <alignment vertical="center" shrinkToFit="1"/>
    </xf>
    <xf numFmtId="204" fontId="12" fillId="37" borderId="14" xfId="38" applyNumberFormat="1" applyFont="1" applyFill="1" applyBorder="1" applyAlignment="1">
      <alignment horizontal="left" vertical="center" shrinkToFit="1"/>
    </xf>
    <xf numFmtId="204" fontId="10" fillId="37" borderId="12" xfId="38" applyNumberFormat="1" applyFont="1" applyFill="1" applyBorder="1" applyAlignment="1">
      <alignment vertical="center" shrinkToFit="1"/>
    </xf>
    <xf numFmtId="204" fontId="12" fillId="37" borderId="0" xfId="38" applyNumberFormat="1" applyFont="1" applyFill="1" applyBorder="1" applyAlignment="1">
      <alignment vertical="center" shrinkToFit="1"/>
    </xf>
    <xf numFmtId="204" fontId="15" fillId="37" borderId="0" xfId="38" applyNumberFormat="1" applyFont="1" applyFill="1" applyAlignment="1">
      <alignment horizontal="left" vertical="center"/>
    </xf>
    <xf numFmtId="49" fontId="12" fillId="37" borderId="13" xfId="38" applyNumberFormat="1" applyFont="1" applyFill="1" applyBorder="1" applyAlignment="1">
      <alignment horizontal="center" vertical="center" shrinkToFit="1"/>
    </xf>
    <xf numFmtId="49" fontId="12" fillId="37" borderId="10" xfId="38" applyNumberFormat="1" applyFont="1" applyFill="1" applyBorder="1" applyAlignment="1">
      <alignment horizontal="center" vertical="center" shrinkToFit="1"/>
    </xf>
    <xf numFmtId="49" fontId="12" fillId="37" borderId="11" xfId="38" applyNumberFormat="1" applyFont="1" applyFill="1" applyBorder="1" applyAlignment="1">
      <alignment horizontal="center" vertical="center" shrinkToFit="1"/>
    </xf>
    <xf numFmtId="204" fontId="12" fillId="37" borderId="12" xfId="38" applyNumberFormat="1" applyFont="1" applyFill="1" applyBorder="1" applyAlignment="1">
      <alignment vertical="center" shrinkToFit="1"/>
    </xf>
    <xf numFmtId="49" fontId="12" fillId="37" borderId="16" xfId="38" applyNumberFormat="1" applyFont="1" applyFill="1" applyBorder="1" applyAlignment="1">
      <alignment horizontal="center" vertical="center" shrinkToFit="1"/>
    </xf>
    <xf numFmtId="49" fontId="12" fillId="37" borderId="15" xfId="38" applyNumberFormat="1" applyFont="1" applyFill="1" applyBorder="1" applyAlignment="1">
      <alignment horizontal="center" vertical="center" shrinkToFit="1"/>
    </xf>
    <xf numFmtId="204" fontId="12" fillId="37" borderId="16" xfId="38" applyNumberFormat="1" applyFont="1" applyFill="1" applyBorder="1" applyAlignment="1">
      <alignment vertical="center" shrinkToFit="1"/>
    </xf>
    <xf numFmtId="204" fontId="15" fillId="37" borderId="12" xfId="38" applyNumberFormat="1" applyFont="1" applyFill="1" applyBorder="1" applyAlignment="1">
      <alignment vertical="center" shrinkToFit="1"/>
    </xf>
    <xf numFmtId="204" fontId="12" fillId="37" borderId="13" xfId="38" applyNumberFormat="1" applyFont="1" applyFill="1" applyBorder="1" applyAlignment="1">
      <alignment vertical="center" shrinkToFit="1"/>
    </xf>
    <xf numFmtId="204" fontId="12" fillId="37" borderId="11" xfId="38" applyNumberFormat="1" applyFont="1" applyFill="1" applyBorder="1" applyAlignment="1">
      <alignment vertical="center" shrinkToFit="1"/>
    </xf>
    <xf numFmtId="204" fontId="12" fillId="37" borderId="14" xfId="38" applyNumberFormat="1" applyFont="1" applyFill="1" applyBorder="1" applyAlignment="1">
      <alignment vertical="center" shrinkToFit="1"/>
    </xf>
    <xf numFmtId="204" fontId="15" fillId="37" borderId="0" xfId="38" applyNumberFormat="1" applyFont="1" applyFill="1" applyAlignment="1">
      <alignment vertical="center"/>
    </xf>
    <xf numFmtId="204" fontId="12" fillId="37" borderId="13" xfId="38" applyNumberFormat="1" applyFont="1" applyFill="1" applyBorder="1" applyAlignment="1">
      <alignment horizontal="center" vertical="center" shrinkToFit="1"/>
    </xf>
    <xf numFmtId="204" fontId="12" fillId="37" borderId="10" xfId="38" applyNumberFormat="1" applyFont="1" applyFill="1" applyBorder="1" applyAlignment="1">
      <alignment horizontal="center" vertical="center" shrinkToFit="1"/>
    </xf>
    <xf numFmtId="204" fontId="12" fillId="37" borderId="11" xfId="38" applyNumberFormat="1" applyFont="1" applyFill="1" applyBorder="1" applyAlignment="1">
      <alignment horizontal="center" vertical="center" shrinkToFit="1"/>
    </xf>
    <xf numFmtId="204" fontId="12" fillId="37" borderId="15" xfId="38" applyNumberFormat="1" applyFont="1" applyFill="1" applyBorder="1" applyAlignment="1">
      <alignment horizontal="center" vertical="center" shrinkToFit="1"/>
    </xf>
    <xf numFmtId="204" fontId="12" fillId="37" borderId="16" xfId="38" applyNumberFormat="1" applyFont="1" applyFill="1" applyBorder="1" applyAlignment="1">
      <alignment horizontal="center" vertical="center" shrinkToFit="1"/>
    </xf>
    <xf numFmtId="204" fontId="12" fillId="37" borderId="0" xfId="38" applyNumberFormat="1" applyFont="1" applyFill="1" applyBorder="1" applyAlignment="1">
      <alignment vertical="center"/>
    </xf>
    <xf numFmtId="204" fontId="10" fillId="33" borderId="0" xfId="38" applyNumberFormat="1" applyFont="1" applyFill="1" applyBorder="1" applyAlignment="1">
      <alignment horizontal="center" vertical="center" shrinkToFit="1"/>
    </xf>
    <xf numFmtId="204" fontId="9" fillId="36" borderId="15" xfId="38" applyNumberFormat="1" applyFont="1" applyFill="1" applyBorder="1" applyAlignment="1">
      <alignment vertical="center" shrinkToFit="1"/>
    </xf>
    <xf numFmtId="49" fontId="9" fillId="38" borderId="11" xfId="38" applyNumberFormat="1" applyFont="1" applyFill="1" applyBorder="1" applyAlignment="1">
      <alignment horizontal="center" vertical="center" shrinkToFit="1"/>
    </xf>
    <xf numFmtId="204" fontId="10" fillId="36" borderId="16" xfId="38" applyNumberFormat="1" applyFont="1" applyFill="1" applyBorder="1" applyAlignment="1">
      <alignment horizontal="center" vertical="center" shrinkToFit="1"/>
    </xf>
    <xf numFmtId="204" fontId="29" fillId="0" borderId="16" xfId="38" applyNumberFormat="1" applyFont="1" applyFill="1" applyBorder="1" applyAlignment="1">
      <alignment horizontal="left" vertical="center"/>
    </xf>
    <xf numFmtId="204" fontId="16" fillId="0" borderId="16" xfId="38" applyNumberFormat="1" applyFont="1" applyFill="1" applyBorder="1" applyAlignment="1">
      <alignment horizontal="left" vertical="center" shrinkToFit="1"/>
    </xf>
    <xf numFmtId="204" fontId="10" fillId="37" borderId="16" xfId="38" applyNumberFormat="1" applyFont="1" applyFill="1" applyBorder="1" applyAlignment="1">
      <alignment vertical="center" shrinkToFit="1"/>
    </xf>
    <xf numFmtId="0" fontId="10" fillId="0" borderId="14" xfId="0" applyFont="1" applyFill="1" applyBorder="1" applyAlignment="1">
      <alignment horizontal="left" vertical="center" shrinkToFit="1"/>
    </xf>
    <xf numFmtId="204" fontId="10" fillId="36" borderId="14" xfId="38" applyNumberFormat="1" applyFont="1" applyFill="1" applyBorder="1" applyAlignment="1">
      <alignment horizontal="center" vertical="center" shrinkToFit="1"/>
    </xf>
    <xf numFmtId="204" fontId="29" fillId="0" borderId="14" xfId="38" applyNumberFormat="1" applyFont="1" applyFill="1" applyBorder="1" applyAlignment="1">
      <alignment horizontal="left" vertical="center"/>
    </xf>
    <xf numFmtId="204" fontId="16" fillId="0" borderId="14" xfId="38" applyNumberFormat="1" applyFont="1" applyFill="1" applyBorder="1" applyAlignment="1">
      <alignment horizontal="left" vertical="center" shrinkToFit="1"/>
    </xf>
    <xf numFmtId="204" fontId="10" fillId="37" borderId="14" xfId="38" applyNumberFormat="1" applyFont="1" applyFill="1" applyBorder="1" applyAlignment="1">
      <alignment vertical="center" shrinkToFit="1"/>
    </xf>
    <xf numFmtId="204" fontId="10" fillId="36" borderId="15" xfId="38" applyNumberFormat="1" applyFont="1" applyFill="1" applyBorder="1" applyAlignment="1">
      <alignment horizontal="center" vertical="center" shrinkToFit="1"/>
    </xf>
    <xf numFmtId="204" fontId="10" fillId="36" borderId="15" xfId="38" applyNumberFormat="1" applyFont="1" applyFill="1" applyBorder="1" applyAlignment="1">
      <alignment vertical="center" shrinkToFit="1"/>
    </xf>
    <xf numFmtId="49" fontId="10" fillId="38" borderId="11" xfId="38" applyNumberFormat="1" applyFont="1" applyFill="1" applyBorder="1" applyAlignment="1">
      <alignment horizontal="center" vertical="center" shrinkToFit="1"/>
    </xf>
    <xf numFmtId="204" fontId="18" fillId="0" borderId="11" xfId="38" applyNumberFormat="1" applyFont="1" applyFill="1" applyBorder="1" applyAlignment="1">
      <alignment horizontal="left" vertical="center"/>
    </xf>
    <xf numFmtId="204" fontId="10" fillId="36" borderId="16" xfId="38" applyNumberFormat="1" applyFont="1" applyFill="1" applyBorder="1" applyAlignment="1">
      <alignment vertical="center" shrinkToFit="1"/>
    </xf>
    <xf numFmtId="204" fontId="9" fillId="0" borderId="16" xfId="38" applyNumberFormat="1" applyFont="1" applyFill="1" applyBorder="1" applyAlignment="1">
      <alignment vertical="center" shrinkToFit="1"/>
    </xf>
    <xf numFmtId="204" fontId="34" fillId="0" borderId="16" xfId="38" applyNumberFormat="1" applyFont="1" applyFill="1" applyBorder="1" applyAlignment="1">
      <alignment vertical="center" shrinkToFit="1"/>
    </xf>
    <xf numFmtId="49" fontId="9" fillId="38" borderId="16" xfId="38" applyNumberFormat="1" applyFont="1" applyFill="1" applyBorder="1" applyAlignment="1">
      <alignment horizontal="center" vertical="center" shrinkToFit="1"/>
    </xf>
    <xf numFmtId="204" fontId="9" fillId="36" borderId="16" xfId="38" applyNumberFormat="1" applyFont="1" applyFill="1" applyBorder="1" applyAlignment="1">
      <alignment vertical="center" shrinkToFit="1"/>
    </xf>
    <xf numFmtId="0" fontId="16" fillId="0" borderId="16" xfId="0" applyFont="1" applyFill="1" applyBorder="1" applyAlignment="1">
      <alignment horizontal="center" vertical="center" shrinkToFit="1"/>
    </xf>
    <xf numFmtId="204" fontId="34" fillId="0" borderId="15" xfId="38" applyNumberFormat="1" applyFont="1" applyFill="1" applyBorder="1" applyAlignment="1">
      <alignment vertical="center" shrinkToFit="1"/>
    </xf>
    <xf numFmtId="49" fontId="9" fillId="38" borderId="15" xfId="38" applyNumberFormat="1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center" vertical="center" shrinkToFit="1"/>
    </xf>
    <xf numFmtId="204" fontId="18" fillId="0" borderId="15" xfId="38" applyNumberFormat="1" applyFont="1" applyFill="1" applyBorder="1" applyAlignment="1">
      <alignment horizontal="left" vertical="center"/>
    </xf>
    <xf numFmtId="204" fontId="18" fillId="0" borderId="16" xfId="38" applyNumberFormat="1" applyFont="1" applyFill="1" applyBorder="1" applyAlignment="1">
      <alignment horizontal="left" vertical="center" shrinkToFit="1"/>
    </xf>
    <xf numFmtId="49" fontId="10" fillId="0" borderId="15" xfId="38" applyNumberFormat="1" applyFont="1" applyFill="1" applyBorder="1" applyAlignment="1">
      <alignment vertical="center" shrinkToFit="1"/>
    </xf>
    <xf numFmtId="49" fontId="5" fillId="33" borderId="0" xfId="38" applyNumberFormat="1" applyFont="1" applyFill="1" applyBorder="1" applyAlignment="1">
      <alignment horizontal="center" vertical="center" shrinkToFit="1"/>
    </xf>
    <xf numFmtId="49" fontId="6" fillId="33" borderId="0" xfId="38" applyNumberFormat="1" applyFont="1" applyFill="1" applyBorder="1" applyAlignment="1">
      <alignment horizontal="center" vertical="top" shrinkToFit="1"/>
    </xf>
    <xf numFmtId="49" fontId="6" fillId="33" borderId="13" xfId="38" applyNumberFormat="1" applyFont="1" applyFill="1" applyBorder="1" applyAlignment="1">
      <alignment horizontal="center" vertical="center" shrinkToFit="1"/>
    </xf>
    <xf numFmtId="49" fontId="14" fillId="0" borderId="10" xfId="0" applyNumberFormat="1" applyFont="1" applyFill="1" applyBorder="1" applyAlignment="1">
      <alignment horizontal="center" vertical="center" wrapText="1" shrinkToFit="1"/>
    </xf>
    <xf numFmtId="49" fontId="14" fillId="0" borderId="10" xfId="38" applyNumberFormat="1" applyFont="1" applyFill="1" applyBorder="1" applyAlignment="1">
      <alignment horizontal="center" vertical="center" wrapText="1" shrinkToFit="1"/>
    </xf>
    <xf numFmtId="43" fontId="6" fillId="33" borderId="35" xfId="38" applyFont="1" applyFill="1" applyBorder="1" applyAlignment="1">
      <alignment vertical="center" shrinkToFit="1"/>
    </xf>
    <xf numFmtId="43" fontId="5" fillId="33" borderId="0" xfId="38" applyFont="1" applyFill="1" applyBorder="1" applyAlignment="1">
      <alignment horizontal="center" vertical="center" shrinkToFit="1"/>
    </xf>
    <xf numFmtId="43" fontId="6" fillId="33" borderId="0" xfId="38" applyFont="1" applyFill="1" applyBorder="1" applyAlignment="1">
      <alignment vertical="top" shrinkToFit="1"/>
    </xf>
    <xf numFmtId="49" fontId="6" fillId="33" borderId="35" xfId="38" applyNumberFormat="1" applyFont="1" applyFill="1" applyBorder="1" applyAlignment="1">
      <alignment horizontal="center" vertical="center" shrinkToFit="1"/>
    </xf>
    <xf numFmtId="0" fontId="15" fillId="33" borderId="18" xfId="0" applyFont="1" applyFill="1" applyBorder="1" applyAlignment="1" applyProtection="1">
      <alignment horizontal="right" vertical="top"/>
      <protection locked="0"/>
    </xf>
    <xf numFmtId="0" fontId="9" fillId="33" borderId="13" xfId="0" applyFont="1" applyFill="1" applyBorder="1" applyAlignment="1">
      <alignment horizontal="center" shrinkToFit="1"/>
    </xf>
    <xf numFmtId="0" fontId="9" fillId="33" borderId="10" xfId="0" applyFont="1" applyFill="1" applyBorder="1" applyAlignment="1">
      <alignment horizontal="center" shrinkToFit="1"/>
    </xf>
    <xf numFmtId="0" fontId="9" fillId="0" borderId="10" xfId="0" applyFont="1" applyFill="1" applyBorder="1" applyAlignment="1">
      <alignment horizont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15" fillId="36" borderId="12" xfId="0" applyFont="1" applyFill="1" applyBorder="1" applyAlignment="1">
      <alignment horizontal="center" vertical="center" shrinkToFit="1"/>
    </xf>
    <xf numFmtId="43" fontId="15" fillId="33" borderId="0" xfId="0" applyNumberFormat="1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shrinkToFit="1"/>
    </xf>
    <xf numFmtId="43" fontId="5" fillId="36" borderId="10" xfId="38" applyNumberFormat="1" applyFont="1" applyFill="1" applyBorder="1" applyAlignment="1">
      <alignment vertical="center" shrinkToFit="1"/>
    </xf>
    <xf numFmtId="43" fontId="5" fillId="36" borderId="11" xfId="38" applyNumberFormat="1" applyFont="1" applyFill="1" applyBorder="1" applyAlignment="1">
      <alignment vertical="center" shrinkToFit="1"/>
    </xf>
    <xf numFmtId="0" fontId="10" fillId="33" borderId="14" xfId="0" applyFont="1" applyFill="1" applyBorder="1" applyAlignment="1">
      <alignment horizontal="center" vertical="center" shrinkToFit="1"/>
    </xf>
    <xf numFmtId="204" fontId="18" fillId="33" borderId="13" xfId="38" applyNumberFormat="1" applyFont="1" applyFill="1" applyBorder="1" applyAlignment="1">
      <alignment horizontal="center" shrinkToFit="1"/>
    </xf>
    <xf numFmtId="204" fontId="18" fillId="33" borderId="11" xfId="38" applyNumberFormat="1" applyFont="1" applyFill="1" applyBorder="1" applyAlignment="1">
      <alignment horizontal="center" shrinkToFit="1"/>
    </xf>
    <xf numFmtId="204" fontId="12" fillId="33" borderId="16" xfId="38" applyNumberFormat="1" applyFont="1" applyFill="1" applyBorder="1" applyAlignment="1">
      <alignment horizontal="center" vertical="center" shrinkToFit="1"/>
    </xf>
    <xf numFmtId="43" fontId="12" fillId="0" borderId="0" xfId="38" applyFont="1" applyFill="1" applyBorder="1" applyAlignment="1">
      <alignment horizontal="center" shrinkToFit="1"/>
    </xf>
    <xf numFmtId="204" fontId="12" fillId="0" borderId="16" xfId="38" applyNumberFormat="1" applyFont="1" applyFill="1" applyBorder="1" applyAlignment="1">
      <alignment horizontal="center" vertical="center" shrinkToFit="1"/>
    </xf>
    <xf numFmtId="49" fontId="12" fillId="0" borderId="12" xfId="38" applyNumberFormat="1" applyFont="1" applyFill="1" applyBorder="1" applyAlignment="1">
      <alignment horizontal="center" vertical="center" shrinkToFit="1"/>
    </xf>
    <xf numFmtId="204" fontId="10" fillId="0" borderId="13" xfId="38" applyNumberFormat="1" applyFont="1" applyFill="1" applyBorder="1" applyAlignment="1">
      <alignment shrinkToFit="1"/>
    </xf>
    <xf numFmtId="49" fontId="10" fillId="0" borderId="13" xfId="38" applyNumberFormat="1" applyFont="1" applyFill="1" applyBorder="1" applyAlignment="1">
      <alignment horizontal="center" shrinkToFit="1"/>
    </xf>
    <xf numFmtId="204" fontId="10" fillId="0" borderId="11" xfId="38" applyNumberFormat="1" applyFont="1" applyFill="1" applyBorder="1" applyAlignment="1">
      <alignment shrinkToFit="1"/>
    </xf>
    <xf numFmtId="49" fontId="10" fillId="0" borderId="11" xfId="38" applyNumberFormat="1" applyFont="1" applyFill="1" applyBorder="1" applyAlignment="1">
      <alignment horizontal="center" shrinkToFit="1"/>
    </xf>
    <xf numFmtId="43" fontId="10" fillId="0" borderId="0" xfId="38" applyFont="1" applyFill="1" applyAlignment="1">
      <alignment horizontal="right" shrinkToFit="1"/>
    </xf>
    <xf numFmtId="43" fontId="10" fillId="0" borderId="0" xfId="38" applyFont="1" applyFill="1" applyBorder="1" applyAlignment="1">
      <alignment horizontal="right" shrinkToFit="1"/>
    </xf>
    <xf numFmtId="204" fontId="10" fillId="0" borderId="12" xfId="38" applyNumberFormat="1" applyFont="1" applyFill="1" applyBorder="1" applyAlignment="1">
      <alignment horizontal="center" shrinkToFit="1"/>
    </xf>
    <xf numFmtId="204" fontId="10" fillId="0" borderId="0" xfId="38" applyNumberFormat="1" applyFont="1" applyFill="1" applyBorder="1" applyAlignment="1">
      <alignment horizontal="center" shrinkToFit="1"/>
    </xf>
    <xf numFmtId="204" fontId="10" fillId="0" borderId="13" xfId="38" applyNumberFormat="1" applyFont="1" applyFill="1" applyBorder="1" applyAlignment="1">
      <alignment horizontal="center" shrinkToFit="1"/>
    </xf>
    <xf numFmtId="43" fontId="10" fillId="0" borderId="12" xfId="38" applyFont="1" applyFill="1" applyBorder="1" applyAlignment="1">
      <alignment horizontal="center" shrinkToFit="1"/>
    </xf>
    <xf numFmtId="43" fontId="10" fillId="0" borderId="0" xfId="38" applyFont="1" applyFill="1" applyBorder="1" applyAlignment="1">
      <alignment horizontal="center" shrinkToFit="1"/>
    </xf>
    <xf numFmtId="204" fontId="10" fillId="0" borderId="10" xfId="38" applyNumberFormat="1" applyFont="1" applyFill="1" applyBorder="1" applyAlignment="1">
      <alignment horizontal="center" shrinkToFit="1"/>
    </xf>
    <xf numFmtId="204" fontId="10" fillId="0" borderId="11" xfId="38" applyNumberFormat="1" applyFont="1" applyFill="1" applyBorder="1" applyAlignment="1">
      <alignment horizontal="center" shrinkToFit="1"/>
    </xf>
    <xf numFmtId="43" fontId="5" fillId="0" borderId="0" xfId="38" applyFont="1" applyFill="1" applyAlignment="1">
      <alignment horizontal="right" shrinkToFit="1"/>
    </xf>
    <xf numFmtId="43" fontId="18" fillId="0" borderId="0" xfId="38" applyFont="1" applyFill="1" applyAlignment="1">
      <alignment horizontal="center" shrinkToFit="1"/>
    </xf>
    <xf numFmtId="43" fontId="10" fillId="0" borderId="0" xfId="38" applyFont="1" applyFill="1" applyAlignment="1">
      <alignment horizontal="center" shrinkToFit="1"/>
    </xf>
    <xf numFmtId="204" fontId="28" fillId="33" borderId="12" xfId="38" applyNumberFormat="1" applyFont="1" applyFill="1" applyBorder="1" applyAlignment="1">
      <alignment shrinkToFit="1"/>
    </xf>
    <xf numFmtId="49" fontId="10" fillId="0" borderId="12" xfId="38" applyNumberFormat="1" applyFont="1" applyFill="1" applyBorder="1" applyAlignment="1">
      <alignment horizontal="center" shrinkToFit="1"/>
    </xf>
    <xf numFmtId="204" fontId="10" fillId="33" borderId="13" xfId="38" applyNumberFormat="1" applyFont="1" applyFill="1" applyBorder="1" applyAlignment="1">
      <alignment horizontal="center" shrinkToFit="1"/>
    </xf>
    <xf numFmtId="204" fontId="10" fillId="33" borderId="11" xfId="38" applyNumberFormat="1" applyFont="1" applyFill="1" applyBorder="1" applyAlignment="1">
      <alignment horizontal="center" shrinkToFit="1"/>
    </xf>
    <xf numFmtId="49" fontId="10" fillId="33" borderId="12" xfId="38" applyNumberFormat="1" applyFont="1" applyFill="1" applyBorder="1" applyAlignment="1">
      <alignment horizontal="left" shrinkToFit="1"/>
    </xf>
    <xf numFmtId="204" fontId="6" fillId="33" borderId="0" xfId="38" applyNumberFormat="1" applyFont="1" applyFill="1" applyBorder="1" applyAlignment="1">
      <alignment vertical="center" shrinkToFit="1"/>
    </xf>
    <xf numFmtId="204" fontId="6" fillId="33" borderId="0" xfId="38" applyNumberFormat="1" applyFont="1" applyFill="1" applyBorder="1" applyAlignment="1">
      <alignment horizontal="left" vertical="center" shrinkToFit="1"/>
    </xf>
    <xf numFmtId="49" fontId="6" fillId="33" borderId="0" xfId="38" applyNumberFormat="1" applyFont="1" applyFill="1" applyBorder="1" applyAlignment="1">
      <alignment horizontal="center" vertical="center" shrinkToFit="1"/>
    </xf>
    <xf numFmtId="204" fontId="6" fillId="0" borderId="0" xfId="38" applyNumberFormat="1" applyFont="1" applyFill="1" applyBorder="1" applyAlignment="1">
      <alignment vertical="center" shrinkToFit="1"/>
    </xf>
    <xf numFmtId="43" fontId="5" fillId="34" borderId="13" xfId="0" applyNumberFormat="1" applyFont="1" applyFill="1" applyBorder="1" applyAlignment="1">
      <alignment horizontal="center" vertical="center" shrinkToFit="1"/>
    </xf>
    <xf numFmtId="43" fontId="5" fillId="34" borderId="11" xfId="0" applyNumberFormat="1" applyFont="1" applyFill="1" applyBorder="1" applyAlignment="1">
      <alignment horizontal="center" vertical="center" shrinkToFit="1"/>
    </xf>
    <xf numFmtId="43" fontId="5" fillId="34" borderId="17" xfId="0" applyNumberFormat="1" applyFont="1" applyFill="1" applyBorder="1" applyAlignment="1">
      <alignment horizontal="center" vertical="center" shrinkToFit="1"/>
    </xf>
    <xf numFmtId="43" fontId="6" fillId="0" borderId="12" xfId="38" applyNumberFormat="1" applyFont="1" applyFill="1" applyBorder="1" applyAlignment="1">
      <alignment horizontal="left" vertical="center" shrinkToFit="1"/>
    </xf>
    <xf numFmtId="43" fontId="6" fillId="0" borderId="13" xfId="38" applyNumberFormat="1" applyFont="1" applyFill="1" applyBorder="1" applyAlignment="1">
      <alignment horizontal="left" vertical="center" shrinkToFit="1"/>
    </xf>
    <xf numFmtId="43" fontId="6" fillId="0" borderId="11" xfId="38" applyNumberFormat="1" applyFont="1" applyFill="1" applyBorder="1" applyAlignment="1">
      <alignment horizontal="left" vertical="center" shrinkToFit="1"/>
    </xf>
    <xf numFmtId="43" fontId="6" fillId="0" borderId="0" xfId="38" applyNumberFormat="1" applyFont="1" applyFill="1" applyBorder="1" applyAlignment="1">
      <alignment horizontal="left" vertical="center" shrinkToFit="1"/>
    </xf>
    <xf numFmtId="17" fontId="6" fillId="33" borderId="12" xfId="0" applyNumberFormat="1" applyFont="1" applyFill="1" applyBorder="1" applyAlignment="1">
      <alignment horizontal="center" shrinkToFit="1"/>
    </xf>
    <xf numFmtId="204" fontId="6" fillId="33" borderId="12" xfId="0" applyNumberFormat="1" applyFont="1" applyFill="1" applyBorder="1" applyAlignment="1">
      <alignment horizontal="center" shrinkToFit="1"/>
    </xf>
    <xf numFmtId="0" fontId="6" fillId="34" borderId="16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10" fillId="33" borderId="12" xfId="0" applyFont="1" applyFill="1" applyBorder="1" applyAlignment="1">
      <alignment vertical="center"/>
    </xf>
    <xf numFmtId="49" fontId="10" fillId="33" borderId="12" xfId="0" applyNumberFormat="1" applyFont="1" applyFill="1" applyBorder="1" applyAlignment="1">
      <alignment vertical="center"/>
    </xf>
    <xf numFmtId="49" fontId="31" fillId="33" borderId="16" xfId="0" applyNumberFormat="1" applyFont="1" applyFill="1" applyBorder="1" applyAlignment="1">
      <alignment horizontal="left" vertical="center"/>
    </xf>
    <xf numFmtId="0" fontId="10" fillId="33" borderId="15" xfId="0" applyFont="1" applyFill="1" applyBorder="1" applyAlignment="1">
      <alignment horizontal="center" vertical="center" shrinkToFit="1"/>
    </xf>
    <xf numFmtId="0" fontId="10" fillId="33" borderId="15" xfId="0" applyFont="1" applyFill="1" applyBorder="1" applyAlignment="1">
      <alignment vertical="center" shrinkToFit="1"/>
    </xf>
    <xf numFmtId="204" fontId="10" fillId="33" borderId="15" xfId="38" applyNumberFormat="1" applyFont="1" applyFill="1" applyBorder="1" applyAlignment="1">
      <alignment vertical="center" shrinkToFit="1"/>
    </xf>
    <xf numFmtId="49" fontId="31" fillId="33" borderId="15" xfId="0" applyNumberFormat="1" applyFont="1" applyFill="1" applyBorder="1" applyAlignment="1">
      <alignment horizontal="left" vertical="center"/>
    </xf>
    <xf numFmtId="43" fontId="10" fillId="33" borderId="15" xfId="0" applyNumberFormat="1" applyFont="1" applyFill="1" applyBorder="1" applyAlignment="1">
      <alignment vertical="center" shrinkToFit="1"/>
    </xf>
    <xf numFmtId="49" fontId="10" fillId="33" borderId="15" xfId="0" applyNumberFormat="1" applyFont="1" applyFill="1" applyBorder="1" applyAlignment="1">
      <alignment horizontal="center" vertical="center" shrinkToFit="1"/>
    </xf>
    <xf numFmtId="198" fontId="10" fillId="33" borderId="15" xfId="0" applyNumberFormat="1" applyFont="1" applyFill="1" applyBorder="1" applyAlignment="1">
      <alignment vertical="center" shrinkToFit="1"/>
    </xf>
    <xf numFmtId="49" fontId="10" fillId="33" borderId="15" xfId="38" applyNumberFormat="1" applyFont="1" applyFill="1" applyBorder="1" applyAlignment="1">
      <alignment horizontal="center" vertical="center" shrinkToFit="1"/>
    </xf>
    <xf numFmtId="204" fontId="18" fillId="33" borderId="13" xfId="38" applyNumberFormat="1" applyFont="1" applyFill="1" applyBorder="1" applyAlignment="1">
      <alignment vertical="center" shrinkToFit="1"/>
    </xf>
    <xf numFmtId="204" fontId="18" fillId="33" borderId="11" xfId="38" applyNumberFormat="1" applyFont="1" applyFill="1" applyBorder="1" applyAlignment="1">
      <alignment vertical="center" shrinkToFit="1"/>
    </xf>
    <xf numFmtId="49" fontId="31" fillId="33" borderId="11" xfId="0" applyNumberFormat="1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 shrinkToFit="1"/>
    </xf>
    <xf numFmtId="204" fontId="10" fillId="33" borderId="14" xfId="38" applyNumberFormat="1" applyFont="1" applyFill="1" applyBorder="1" applyAlignment="1">
      <alignment vertical="center" shrinkToFit="1"/>
    </xf>
    <xf numFmtId="204" fontId="18" fillId="33" borderId="14" xfId="38" applyNumberFormat="1" applyFont="1" applyFill="1" applyBorder="1" applyAlignment="1">
      <alignment vertical="center" shrinkToFit="1"/>
    </xf>
    <xf numFmtId="198" fontId="10" fillId="33" borderId="14" xfId="0" applyNumberFormat="1" applyFont="1" applyFill="1" applyBorder="1" applyAlignment="1">
      <alignment vertical="center" shrinkToFit="1"/>
    </xf>
    <xf numFmtId="49" fontId="10" fillId="33" borderId="14" xfId="38" applyNumberFormat="1" applyFont="1" applyFill="1" applyBorder="1" applyAlignment="1">
      <alignment horizontal="center" vertical="center" shrinkToFit="1"/>
    </xf>
    <xf numFmtId="43" fontId="10" fillId="33" borderId="14" xfId="38" applyFont="1" applyFill="1" applyBorder="1" applyAlignment="1">
      <alignment horizontal="center" vertical="center" shrinkToFit="1"/>
    </xf>
    <xf numFmtId="43" fontId="10" fillId="33" borderId="14" xfId="0" applyNumberFormat="1" applyFont="1" applyFill="1" applyBorder="1" applyAlignment="1">
      <alignment vertical="center" shrinkToFit="1"/>
    </xf>
    <xf numFmtId="49" fontId="10" fillId="33" borderId="14" xfId="0" applyNumberFormat="1" applyFont="1" applyFill="1" applyBorder="1" applyAlignment="1">
      <alignment horizontal="center" vertical="center" shrinkToFit="1"/>
    </xf>
    <xf numFmtId="43" fontId="12" fillId="34" borderId="14" xfId="38" applyFont="1" applyFill="1" applyBorder="1" applyAlignment="1">
      <alignment horizontal="center" vertical="center" shrinkToFit="1"/>
    </xf>
    <xf numFmtId="0" fontId="10" fillId="33" borderId="14" xfId="0" applyFont="1" applyFill="1" applyBorder="1" applyAlignment="1">
      <alignment vertical="center"/>
    </xf>
    <xf numFmtId="0" fontId="10" fillId="33" borderId="35" xfId="0" applyFont="1" applyFill="1" applyBorder="1" applyAlignment="1">
      <alignment horizontal="center" vertical="center" shrinkToFit="1"/>
    </xf>
    <xf numFmtId="0" fontId="10" fillId="33" borderId="35" xfId="0" applyFont="1" applyFill="1" applyBorder="1" applyAlignment="1">
      <alignment vertical="center" shrinkToFit="1"/>
    </xf>
    <xf numFmtId="204" fontId="10" fillId="33" borderId="35" xfId="38" applyNumberFormat="1" applyFont="1" applyFill="1" applyBorder="1" applyAlignment="1">
      <alignment vertical="center" shrinkToFit="1"/>
    </xf>
    <xf numFmtId="204" fontId="18" fillId="33" borderId="35" xfId="38" applyNumberFormat="1" applyFont="1" applyFill="1" applyBorder="1" applyAlignment="1">
      <alignment vertical="center" shrinkToFit="1"/>
    </xf>
    <xf numFmtId="49" fontId="31" fillId="33" borderId="35" xfId="0" applyNumberFormat="1" applyFont="1" applyFill="1" applyBorder="1" applyAlignment="1">
      <alignment horizontal="center" vertical="center"/>
    </xf>
    <xf numFmtId="198" fontId="10" fillId="33" borderId="35" xfId="0" applyNumberFormat="1" applyFont="1" applyFill="1" applyBorder="1" applyAlignment="1">
      <alignment vertical="center" shrinkToFit="1"/>
    </xf>
    <xf numFmtId="49" fontId="10" fillId="33" borderId="35" xfId="38" applyNumberFormat="1" applyFont="1" applyFill="1" applyBorder="1" applyAlignment="1">
      <alignment horizontal="center" vertical="center" shrinkToFit="1"/>
    </xf>
    <xf numFmtId="43" fontId="10" fillId="33" borderId="35" xfId="38" applyFont="1" applyFill="1" applyBorder="1" applyAlignment="1">
      <alignment horizontal="center" vertical="center" shrinkToFit="1"/>
    </xf>
    <xf numFmtId="43" fontId="12" fillId="34" borderId="35" xfId="38" applyFont="1" applyFill="1" applyBorder="1" applyAlignment="1">
      <alignment horizontal="center" vertical="center" shrinkToFit="1"/>
    </xf>
    <xf numFmtId="0" fontId="0" fillId="0" borderId="0" xfId="0" applyBorder="1" applyAlignment="1">
      <alignment horizontal="left"/>
    </xf>
    <xf numFmtId="43" fontId="5" fillId="33" borderId="0" xfId="0" applyNumberFormat="1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43" fontId="5" fillId="36" borderId="12" xfId="38" applyFont="1" applyFill="1" applyBorder="1" applyAlignment="1">
      <alignment horizontal="center" vertical="center" wrapText="1"/>
    </xf>
    <xf numFmtId="43" fontId="5" fillId="36" borderId="16" xfId="38" applyFont="1" applyFill="1" applyBorder="1" applyAlignment="1">
      <alignment horizontal="center" vertical="center" wrapText="1"/>
    </xf>
    <xf numFmtId="0" fontId="9" fillId="36" borderId="16" xfId="0" applyFont="1" applyFill="1" applyBorder="1" applyAlignment="1">
      <alignment horizontal="center" vertical="center" wrapText="1" shrinkToFit="1"/>
    </xf>
    <xf numFmtId="0" fontId="9" fillId="36" borderId="14" xfId="0" applyFont="1" applyFill="1" applyBorder="1" applyAlignment="1">
      <alignment horizontal="center" vertical="center" wrapText="1" shrinkToFit="1"/>
    </xf>
    <xf numFmtId="0" fontId="9" fillId="36" borderId="15" xfId="0" applyFont="1" applyFill="1" applyBorder="1" applyAlignment="1">
      <alignment horizontal="center" vertical="center" wrapText="1" shrinkToFit="1"/>
    </xf>
    <xf numFmtId="49" fontId="6" fillId="36" borderId="16" xfId="38" applyNumberFormat="1" applyFont="1" applyFill="1" applyBorder="1" applyAlignment="1">
      <alignment horizontal="center" vertical="center" wrapText="1"/>
    </xf>
    <xf numFmtId="43" fontId="8" fillId="36" borderId="12" xfId="0" applyNumberFormat="1" applyFont="1" applyFill="1" applyBorder="1" applyAlignment="1">
      <alignment horizontal="center" vertical="center" wrapText="1"/>
    </xf>
    <xf numFmtId="49" fontId="6" fillId="36" borderId="12" xfId="38" applyNumberFormat="1" applyFont="1" applyFill="1" applyBorder="1" applyAlignment="1">
      <alignment horizontal="center" vertical="center" shrinkToFit="1"/>
    </xf>
    <xf numFmtId="49" fontId="6" fillId="36" borderId="25" xfId="38" applyNumberFormat="1" applyFont="1" applyFill="1" applyBorder="1" applyAlignment="1">
      <alignment horizontal="center" vertical="center" shrinkToFit="1"/>
    </xf>
    <xf numFmtId="49" fontId="6" fillId="36" borderId="36" xfId="38" applyNumberFormat="1" applyFont="1" applyFill="1" applyBorder="1" applyAlignment="1">
      <alignment horizontal="center" vertical="center" shrinkToFit="1"/>
    </xf>
    <xf numFmtId="49" fontId="6" fillId="36" borderId="20" xfId="38" applyNumberFormat="1" applyFont="1" applyFill="1" applyBorder="1" applyAlignment="1">
      <alignment horizontal="center" vertical="center" shrinkToFit="1"/>
    </xf>
    <xf numFmtId="49" fontId="6" fillId="36" borderId="37" xfId="38" applyNumberFormat="1" applyFont="1" applyFill="1" applyBorder="1" applyAlignment="1">
      <alignment horizontal="center" vertical="center" shrinkToFit="1"/>
    </xf>
    <xf numFmtId="49" fontId="6" fillId="36" borderId="18" xfId="38" applyNumberFormat="1" applyFont="1" applyFill="1" applyBorder="1" applyAlignment="1">
      <alignment horizontal="center" vertical="center" shrinkToFit="1"/>
    </xf>
    <xf numFmtId="49" fontId="6" fillId="36" borderId="38" xfId="38" applyNumberFormat="1" applyFont="1" applyFill="1" applyBorder="1" applyAlignment="1">
      <alignment horizontal="center" vertical="center" shrinkToFit="1"/>
    </xf>
    <xf numFmtId="43" fontId="8" fillId="36" borderId="39" xfId="0" applyNumberFormat="1" applyFont="1" applyFill="1" applyBorder="1" applyAlignment="1">
      <alignment horizontal="center" vertical="center" wrapText="1"/>
    </xf>
    <xf numFmtId="43" fontId="8" fillId="36" borderId="17" xfId="0" applyNumberFormat="1" applyFont="1" applyFill="1" applyBorder="1" applyAlignment="1">
      <alignment horizontal="center" vertical="center" wrapText="1"/>
    </xf>
    <xf numFmtId="0" fontId="6" fillId="36" borderId="25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 wrapText="1"/>
    </xf>
    <xf numFmtId="0" fontId="6" fillId="36" borderId="40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6" fillId="36" borderId="37" xfId="0" applyFont="1" applyFill="1" applyBorder="1" applyAlignment="1">
      <alignment horizontal="center" vertical="center" wrapText="1"/>
    </xf>
    <xf numFmtId="0" fontId="6" fillId="36" borderId="38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shrinkToFit="1"/>
    </xf>
    <xf numFmtId="49" fontId="6" fillId="36" borderId="40" xfId="38" applyNumberFormat="1" applyFont="1" applyFill="1" applyBorder="1" applyAlignment="1">
      <alignment horizontal="center" vertical="center" shrinkToFit="1"/>
    </xf>
    <xf numFmtId="49" fontId="6" fillId="36" borderId="19" xfId="38" applyNumberFormat="1" applyFont="1" applyFill="1" applyBorder="1" applyAlignment="1">
      <alignment horizontal="center" vertical="center" shrinkToFit="1"/>
    </xf>
    <xf numFmtId="49" fontId="6" fillId="36" borderId="39" xfId="38" applyNumberFormat="1" applyFont="1" applyFill="1" applyBorder="1" applyAlignment="1">
      <alignment horizontal="center" vertical="center" wrapText="1"/>
    </xf>
    <xf numFmtId="49" fontId="6" fillId="36" borderId="41" xfId="38" applyNumberFormat="1" applyFont="1" applyFill="1" applyBorder="1" applyAlignment="1">
      <alignment horizontal="center" vertical="center" wrapText="1"/>
    </xf>
    <xf numFmtId="49" fontId="8" fillId="36" borderId="25" xfId="38" applyNumberFormat="1" applyFont="1" applyFill="1" applyBorder="1" applyAlignment="1">
      <alignment horizontal="center" vertical="center" wrapText="1" shrinkToFit="1"/>
    </xf>
    <xf numFmtId="49" fontId="8" fillId="36" borderId="20" xfId="38" applyNumberFormat="1" applyFont="1" applyFill="1" applyBorder="1" applyAlignment="1">
      <alignment horizontal="center" vertical="center" wrapText="1" shrinkToFit="1"/>
    </xf>
    <xf numFmtId="49" fontId="8" fillId="36" borderId="40" xfId="38" applyNumberFormat="1" applyFont="1" applyFill="1" applyBorder="1" applyAlignment="1">
      <alignment horizontal="center" vertical="center" wrapText="1" shrinkToFit="1"/>
    </xf>
    <xf numFmtId="49" fontId="8" fillId="36" borderId="19" xfId="38" applyNumberFormat="1" applyFont="1" applyFill="1" applyBorder="1" applyAlignment="1">
      <alignment horizontal="center" vertical="center" wrapText="1" shrinkToFit="1"/>
    </xf>
    <xf numFmtId="49" fontId="8" fillId="36" borderId="37" xfId="38" applyNumberFormat="1" applyFont="1" applyFill="1" applyBorder="1" applyAlignment="1">
      <alignment horizontal="center" vertical="center" wrapText="1" shrinkToFit="1"/>
    </xf>
    <xf numFmtId="49" fontId="8" fillId="36" borderId="38" xfId="38" applyNumberFormat="1" applyFont="1" applyFill="1" applyBorder="1" applyAlignment="1">
      <alignment horizontal="center" vertical="center" wrapText="1" shrinkToFit="1"/>
    </xf>
    <xf numFmtId="43" fontId="6" fillId="36" borderId="39" xfId="0" applyNumberFormat="1" applyFont="1" applyFill="1" applyBorder="1" applyAlignment="1">
      <alignment horizontal="center" vertical="center" wrapText="1"/>
    </xf>
    <xf numFmtId="43" fontId="6" fillId="36" borderId="41" xfId="0" applyNumberFormat="1" applyFont="1" applyFill="1" applyBorder="1" applyAlignment="1">
      <alignment horizontal="center" vertical="center" wrapText="1"/>
    </xf>
    <xf numFmtId="43" fontId="6" fillId="36" borderId="12" xfId="38" applyNumberFormat="1" applyFont="1" applyFill="1" applyBorder="1" applyAlignment="1">
      <alignment horizontal="center" vertical="center" wrapText="1"/>
    </xf>
    <xf numFmtId="43" fontId="6" fillId="36" borderId="16" xfId="38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/>
    </xf>
    <xf numFmtId="0" fontId="17" fillId="34" borderId="39" xfId="0" applyFont="1" applyFill="1" applyBorder="1" applyAlignment="1">
      <alignment horizontal="center" vertical="center" wrapText="1"/>
    </xf>
    <xf numFmtId="0" fontId="17" fillId="34" borderId="41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center" vertical="center" wrapText="1"/>
    </xf>
    <xf numFmtId="204" fontId="11" fillId="34" borderId="39" xfId="38" applyNumberFormat="1" applyFont="1" applyFill="1" applyBorder="1" applyAlignment="1">
      <alignment horizontal="center" vertical="center" wrapText="1"/>
    </xf>
    <xf numFmtId="204" fontId="11" fillId="34" borderId="41" xfId="38" applyNumberFormat="1" applyFont="1" applyFill="1" applyBorder="1" applyAlignment="1">
      <alignment horizontal="center" vertical="center" wrapText="1"/>
    </xf>
    <xf numFmtId="204" fontId="11" fillId="34" borderId="17" xfId="38" applyNumberFormat="1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shrinkToFit="1"/>
    </xf>
    <xf numFmtId="0" fontId="10" fillId="34" borderId="14" xfId="0" applyFont="1" applyFill="1" applyBorder="1" applyAlignment="1">
      <alignment horizontal="center" vertical="center" shrinkToFit="1"/>
    </xf>
    <xf numFmtId="0" fontId="10" fillId="34" borderId="20" xfId="0" applyFont="1" applyFill="1" applyBorder="1" applyAlignment="1">
      <alignment horizontal="center" vertical="center" shrinkToFit="1"/>
    </xf>
    <xf numFmtId="0" fontId="10" fillId="34" borderId="19" xfId="0" applyFont="1" applyFill="1" applyBorder="1" applyAlignment="1">
      <alignment horizontal="center" vertical="center" shrinkToFit="1"/>
    </xf>
    <xf numFmtId="49" fontId="20" fillId="37" borderId="16" xfId="38" applyNumberFormat="1" applyFont="1" applyFill="1" applyBorder="1" applyAlignment="1">
      <alignment horizontal="center" vertical="center" wrapText="1"/>
    </xf>
    <xf numFmtId="49" fontId="20" fillId="37" borderId="15" xfId="38" applyNumberFormat="1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shrinkToFit="1"/>
    </xf>
    <xf numFmtId="204" fontId="15" fillId="0" borderId="0" xfId="38" applyNumberFormat="1" applyFont="1" applyFill="1" applyBorder="1" applyAlignment="1">
      <alignment horizontal="center" vertical="center" wrapText="1"/>
    </xf>
    <xf numFmtId="49" fontId="11" fillId="34" borderId="41" xfId="38" applyNumberFormat="1" applyFont="1" applyFill="1" applyBorder="1" applyAlignment="1">
      <alignment horizontal="center" vertical="center" wrapText="1"/>
    </xf>
    <xf numFmtId="0" fontId="16" fillId="34" borderId="16" xfId="0" applyFont="1" applyFill="1" applyBorder="1" applyAlignment="1">
      <alignment horizontal="center" vertical="center"/>
    </xf>
    <xf numFmtId="0" fontId="16" fillId="34" borderId="15" xfId="0" applyFont="1" applyFill="1" applyBorder="1" applyAlignment="1">
      <alignment horizontal="center" vertical="center"/>
    </xf>
    <xf numFmtId="204" fontId="12" fillId="34" borderId="16" xfId="38" applyNumberFormat="1" applyFont="1" applyFill="1" applyBorder="1" applyAlignment="1">
      <alignment horizontal="center" vertical="center"/>
    </xf>
    <xf numFmtId="204" fontId="12" fillId="34" borderId="14" xfId="38" applyNumberFormat="1" applyFont="1" applyFill="1" applyBorder="1" applyAlignment="1">
      <alignment horizontal="center" vertical="center"/>
    </xf>
    <xf numFmtId="204" fontId="12" fillId="34" borderId="15" xfId="38" applyNumberFormat="1" applyFont="1" applyFill="1" applyBorder="1" applyAlignment="1">
      <alignment horizontal="center" vertical="center"/>
    </xf>
    <xf numFmtId="49" fontId="16" fillId="34" borderId="16" xfId="38" applyNumberFormat="1" applyFont="1" applyFill="1" applyBorder="1" applyAlignment="1">
      <alignment horizontal="center" vertical="center" wrapText="1"/>
    </xf>
    <xf numFmtId="49" fontId="16" fillId="34" borderId="15" xfId="38" applyNumberFormat="1" applyFont="1" applyFill="1" applyBorder="1" applyAlignment="1">
      <alignment horizontal="center" vertical="center" wrapText="1"/>
    </xf>
    <xf numFmtId="49" fontId="16" fillId="34" borderId="16" xfId="38" applyNumberFormat="1" applyFont="1" applyFill="1" applyBorder="1" applyAlignment="1">
      <alignment horizontal="center" vertical="center" shrinkToFit="1"/>
    </xf>
    <xf numFmtId="49" fontId="16" fillId="34" borderId="15" xfId="38" applyNumberFormat="1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wrapText="1"/>
    </xf>
    <xf numFmtId="204" fontId="20" fillId="37" borderId="16" xfId="38" applyNumberFormat="1" applyFont="1" applyFill="1" applyBorder="1" applyAlignment="1">
      <alignment horizontal="center" vertical="center" wrapText="1"/>
    </xf>
    <xf numFmtId="204" fontId="20" fillId="37" borderId="15" xfId="38" applyNumberFormat="1" applyFont="1" applyFill="1" applyBorder="1" applyAlignment="1">
      <alignment horizontal="center" vertical="center" wrapText="1"/>
    </xf>
    <xf numFmtId="204" fontId="16" fillId="34" borderId="16" xfId="38" applyNumberFormat="1" applyFont="1" applyFill="1" applyBorder="1" applyAlignment="1">
      <alignment horizontal="center" vertical="center" wrapText="1"/>
    </xf>
    <xf numFmtId="204" fontId="16" fillId="34" borderId="15" xfId="38" applyNumberFormat="1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204" fontId="10" fillId="38" borderId="25" xfId="38" applyNumberFormat="1" applyFont="1" applyFill="1" applyBorder="1" applyAlignment="1">
      <alignment horizontal="center" vertical="center" wrapText="1" shrinkToFit="1"/>
    </xf>
    <xf numFmtId="204" fontId="10" fillId="38" borderId="36" xfId="38" applyNumberFormat="1" applyFont="1" applyFill="1" applyBorder="1" applyAlignment="1">
      <alignment horizontal="center" vertical="center" wrapText="1" shrinkToFit="1"/>
    </xf>
    <xf numFmtId="0" fontId="5" fillId="0" borderId="39" xfId="0" applyFont="1" applyFill="1" applyBorder="1" applyAlignment="1">
      <alignment horizontal="center" shrinkToFit="1"/>
    </xf>
    <xf numFmtId="0" fontId="5" fillId="0" borderId="41" xfId="0" applyFont="1" applyFill="1" applyBorder="1" applyAlignment="1">
      <alignment horizontal="center" shrinkToFit="1"/>
    </xf>
    <xf numFmtId="0" fontId="5" fillId="0" borderId="17" xfId="0" applyFont="1" applyFill="1" applyBorder="1" applyAlignment="1">
      <alignment horizontal="center" shrinkToFit="1"/>
    </xf>
    <xf numFmtId="0" fontId="22" fillId="0" borderId="13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/>
    </xf>
    <xf numFmtId="0" fontId="22" fillId="0" borderId="16" xfId="0" applyFont="1" applyFill="1" applyBorder="1" applyAlignment="1">
      <alignment horizontal="center" vertical="center" shrinkToFit="1"/>
    </xf>
    <xf numFmtId="0" fontId="22" fillId="0" borderId="15" xfId="0" applyFont="1" applyFill="1" applyBorder="1" applyAlignment="1">
      <alignment horizontal="center" vertical="center" shrinkToFit="1"/>
    </xf>
    <xf numFmtId="0" fontId="22" fillId="0" borderId="25" xfId="0" applyFont="1" applyFill="1" applyBorder="1" applyAlignment="1">
      <alignment horizontal="center" vertical="center" shrinkToFit="1"/>
    </xf>
    <xf numFmtId="0" fontId="22" fillId="0" borderId="20" xfId="0" applyFont="1" applyFill="1" applyBorder="1" applyAlignment="1">
      <alignment horizontal="center" vertical="center" shrinkToFit="1"/>
    </xf>
    <xf numFmtId="0" fontId="22" fillId="0" borderId="37" xfId="0" applyFont="1" applyFill="1" applyBorder="1" applyAlignment="1">
      <alignment horizontal="center" vertical="center" shrinkToFit="1"/>
    </xf>
    <xf numFmtId="0" fontId="22" fillId="0" borderId="38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49" fontId="6" fillId="33" borderId="16" xfId="38" applyNumberFormat="1" applyFont="1" applyFill="1" applyBorder="1" applyAlignment="1">
      <alignment horizontal="center" vertical="center" wrapText="1"/>
    </xf>
    <xf numFmtId="49" fontId="6" fillId="33" borderId="14" xfId="38" applyNumberFormat="1" applyFont="1" applyFill="1" applyBorder="1" applyAlignment="1">
      <alignment horizontal="center" vertical="center" wrapText="1"/>
    </xf>
    <xf numFmtId="49" fontId="6" fillId="33" borderId="15" xfId="38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204" fontId="6" fillId="33" borderId="12" xfId="38" applyNumberFormat="1" applyFont="1" applyFill="1" applyBorder="1" applyAlignment="1">
      <alignment horizontal="center" vertical="center" wrapText="1"/>
    </xf>
    <xf numFmtId="0" fontId="5" fillId="35" borderId="39" xfId="0" applyFont="1" applyFill="1" applyBorder="1" applyAlignment="1">
      <alignment horizontal="center" vertical="center"/>
    </xf>
    <xf numFmtId="0" fontId="5" fillId="35" borderId="41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49" fontId="8" fillId="0" borderId="16" xfId="38" applyNumberFormat="1" applyFont="1" applyFill="1" applyBorder="1" applyAlignment="1">
      <alignment horizontal="center" vertical="center" wrapText="1"/>
    </xf>
    <xf numFmtId="49" fontId="8" fillId="0" borderId="15" xfId="38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204" fontId="5" fillId="33" borderId="12" xfId="38" applyNumberFormat="1" applyFont="1" applyFill="1" applyBorder="1" applyAlignment="1">
      <alignment horizontal="center" vertical="center" wrapText="1"/>
    </xf>
    <xf numFmtId="49" fontId="8" fillId="0" borderId="20" xfId="38" applyNumberFormat="1" applyFont="1" applyFill="1" applyBorder="1" applyAlignment="1">
      <alignment horizontal="center" vertical="center" wrapText="1"/>
    </xf>
    <xf numFmtId="49" fontId="8" fillId="0" borderId="38" xfId="38" applyNumberFormat="1" applyFont="1" applyFill="1" applyBorder="1" applyAlignment="1">
      <alignment horizontal="center" vertical="center" wrapText="1"/>
    </xf>
    <xf numFmtId="49" fontId="9" fillId="0" borderId="16" xfId="38" applyNumberFormat="1" applyFont="1" applyFill="1" applyBorder="1" applyAlignment="1">
      <alignment horizontal="center" vertical="center" wrapText="1"/>
    </xf>
    <xf numFmtId="49" fontId="9" fillId="0" borderId="15" xfId="38" applyNumberFormat="1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0" fillId="33" borderId="18" xfId="0" applyFont="1" applyFill="1" applyBorder="1" applyAlignment="1">
      <alignment horizontal="left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/>
    </xf>
    <xf numFmtId="49" fontId="10" fillId="33" borderId="17" xfId="0" applyNumberFormat="1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43" fontId="12" fillId="33" borderId="17" xfId="38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204" fontId="12" fillId="34" borderId="39" xfId="38" applyNumberFormat="1" applyFont="1" applyFill="1" applyBorder="1" applyAlignment="1">
      <alignment horizontal="center" vertical="center"/>
    </xf>
    <xf numFmtId="204" fontId="12" fillId="34" borderId="41" xfId="38" applyNumberFormat="1" applyFont="1" applyFill="1" applyBorder="1" applyAlignment="1">
      <alignment horizontal="center" vertical="center"/>
    </xf>
    <xf numFmtId="204" fontId="12" fillId="34" borderId="17" xfId="38" applyNumberFormat="1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center" vertical="center"/>
    </xf>
    <xf numFmtId="0" fontId="10" fillId="33" borderId="41" xfId="0" applyFont="1" applyFill="1" applyBorder="1" applyAlignment="1">
      <alignment horizontal="center" vertical="center"/>
    </xf>
    <xf numFmtId="204" fontId="7" fillId="34" borderId="12" xfId="38" applyNumberFormat="1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 shrinkToFit="1"/>
    </xf>
    <xf numFmtId="0" fontId="6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6" fillId="34" borderId="12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left" shrinkToFit="1"/>
    </xf>
    <xf numFmtId="204" fontId="11" fillId="34" borderId="12" xfId="38" applyNumberFormat="1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shrinkToFit="1"/>
    </xf>
    <xf numFmtId="0" fontId="17" fillId="34" borderId="12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49" fontId="6" fillId="34" borderId="12" xfId="38" applyNumberFormat="1" applyFont="1" applyFill="1" applyBorder="1" applyAlignment="1">
      <alignment horizontal="center" vertical="center"/>
    </xf>
    <xf numFmtId="204" fontId="10" fillId="33" borderId="16" xfId="38" applyNumberFormat="1" applyFont="1" applyFill="1" applyBorder="1" applyAlignment="1">
      <alignment horizontal="center" vertical="center" shrinkToFit="1"/>
    </xf>
    <xf numFmtId="204" fontId="10" fillId="33" borderId="14" xfId="38" applyNumberFormat="1" applyFont="1" applyFill="1" applyBorder="1" applyAlignment="1">
      <alignment horizontal="center" vertical="center" shrinkToFit="1"/>
    </xf>
    <xf numFmtId="204" fontId="15" fillId="33" borderId="12" xfId="38" applyNumberFormat="1" applyFont="1" applyFill="1" applyBorder="1" applyAlignment="1">
      <alignment horizontal="center" vertical="center" shrinkToFit="1"/>
    </xf>
    <xf numFmtId="49" fontId="5" fillId="37" borderId="0" xfId="38" applyNumberFormat="1" applyFont="1" applyFill="1" applyAlignment="1">
      <alignment horizontal="center" shrinkToFit="1"/>
    </xf>
    <xf numFmtId="0" fontId="10" fillId="33" borderId="0" xfId="0" applyFont="1" applyFill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 vertical="center" shrinkToFit="1"/>
    </xf>
    <xf numFmtId="0" fontId="10" fillId="33" borderId="14" xfId="0" applyFont="1" applyFill="1" applyBorder="1" applyAlignment="1">
      <alignment horizontal="center" vertical="center" shrinkToFit="1"/>
    </xf>
    <xf numFmtId="49" fontId="15" fillId="33" borderId="12" xfId="38" applyNumberFormat="1" applyFont="1" applyFill="1" applyBorder="1" applyAlignment="1">
      <alignment horizontal="center" vertical="center" wrapText="1" shrinkToFit="1"/>
    </xf>
    <xf numFmtId="204" fontId="12" fillId="33" borderId="12" xfId="38" applyNumberFormat="1" applyFont="1" applyFill="1" applyBorder="1" applyAlignment="1">
      <alignment horizontal="center" vertical="center" shrinkToFit="1"/>
    </xf>
    <xf numFmtId="0" fontId="22" fillId="0" borderId="12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left"/>
    </xf>
    <xf numFmtId="0" fontId="10" fillId="33" borderId="16" xfId="0" applyFont="1" applyFill="1" applyBorder="1" applyAlignment="1">
      <alignment horizontal="left" vertical="center" shrinkToFit="1"/>
    </xf>
    <xf numFmtId="49" fontId="6" fillId="33" borderId="16" xfId="0" applyNumberFormat="1" applyFont="1" applyFill="1" applyBorder="1" applyAlignment="1">
      <alignment horizontal="left" vertical="center" shrinkToFit="1"/>
    </xf>
    <xf numFmtId="204" fontId="6" fillId="33" borderId="16" xfId="38" applyNumberFormat="1" applyFont="1" applyFill="1" applyBorder="1" applyAlignment="1">
      <alignment vertical="center" shrinkToFit="1"/>
    </xf>
    <xf numFmtId="204" fontId="5" fillId="34" borderId="16" xfId="38" applyNumberFormat="1" applyFont="1" applyFill="1" applyBorder="1" applyAlignment="1">
      <alignment vertical="center" shrinkToFit="1"/>
    </xf>
    <xf numFmtId="49" fontId="7" fillId="33" borderId="16" xfId="38" applyNumberFormat="1" applyFont="1" applyFill="1" applyBorder="1" applyAlignment="1">
      <alignment horizontal="left" vertical="center" shrinkToFit="1"/>
    </xf>
    <xf numFmtId="204" fontId="7" fillId="33" borderId="16" xfId="38" applyNumberFormat="1" applyFont="1" applyFill="1" applyBorder="1" applyAlignment="1">
      <alignment horizontal="right" vertical="center" shrinkToFit="1"/>
    </xf>
    <xf numFmtId="204" fontId="5" fillId="34" borderId="14" xfId="38" applyNumberFormat="1" applyFont="1" applyFill="1" applyBorder="1" applyAlignment="1">
      <alignment vertical="center" shrinkToFit="1"/>
    </xf>
    <xf numFmtId="0" fontId="6" fillId="33" borderId="15" xfId="0" applyFont="1" applyFill="1" applyBorder="1" applyAlignment="1">
      <alignment horizontal="center" vertical="center" shrinkToFit="1"/>
    </xf>
    <xf numFmtId="0" fontId="6" fillId="33" borderId="15" xfId="0" applyFont="1" applyFill="1" applyBorder="1" applyAlignment="1">
      <alignment vertical="center" shrinkToFit="1"/>
    </xf>
    <xf numFmtId="0" fontId="6" fillId="33" borderId="15" xfId="0" applyFont="1" applyFill="1" applyBorder="1" applyAlignment="1">
      <alignment horizontal="left" vertical="center" shrinkToFit="1"/>
    </xf>
    <xf numFmtId="49" fontId="6" fillId="33" borderId="15" xfId="38" applyNumberFormat="1" applyFont="1" applyFill="1" applyBorder="1" applyAlignment="1">
      <alignment horizontal="left" vertical="center" shrinkToFit="1"/>
    </xf>
    <xf numFmtId="204" fontId="5" fillId="33" borderId="15" xfId="38" applyNumberFormat="1" applyFont="1" applyFill="1" applyBorder="1" applyAlignment="1">
      <alignment horizontal="center" vertical="center" shrinkToFit="1"/>
    </xf>
    <xf numFmtId="204" fontId="5" fillId="34" borderId="15" xfId="38" applyNumberFormat="1" applyFont="1" applyFill="1" applyBorder="1" applyAlignment="1">
      <alignment vertical="center" shrinkToFit="1"/>
    </xf>
    <xf numFmtId="0" fontId="17" fillId="33" borderId="15" xfId="0" applyFont="1" applyFill="1" applyBorder="1" applyAlignment="1">
      <alignment horizontal="left" vertical="center" shrinkToFit="1"/>
    </xf>
    <xf numFmtId="204" fontId="17" fillId="33" borderId="15" xfId="38" applyNumberFormat="1" applyFont="1" applyFill="1" applyBorder="1" applyAlignment="1">
      <alignment horizontal="right" vertical="center" shrinkToFit="1"/>
    </xf>
    <xf numFmtId="0" fontId="6" fillId="33" borderId="35" xfId="0" applyFont="1" applyFill="1" applyBorder="1" applyAlignment="1">
      <alignment horizontal="center" vertical="center" shrinkToFit="1"/>
    </xf>
    <xf numFmtId="0" fontId="6" fillId="33" borderId="35" xfId="0" applyFont="1" applyFill="1" applyBorder="1" applyAlignment="1">
      <alignment horizontal="left" vertical="center" shrinkToFit="1"/>
    </xf>
    <xf numFmtId="49" fontId="6" fillId="33" borderId="35" xfId="0" applyNumberFormat="1" applyFont="1" applyFill="1" applyBorder="1" applyAlignment="1">
      <alignment horizontal="center" vertical="center" shrinkToFit="1"/>
    </xf>
    <xf numFmtId="204" fontId="6" fillId="33" borderId="35" xfId="38" applyNumberFormat="1" applyFont="1" applyFill="1" applyBorder="1" applyAlignment="1">
      <alignment horizontal="left" vertical="center" shrinkToFit="1"/>
    </xf>
    <xf numFmtId="49" fontId="6" fillId="33" borderId="35" xfId="0" applyNumberFormat="1" applyFont="1" applyFill="1" applyBorder="1" applyAlignment="1">
      <alignment horizontal="left" vertical="center" shrinkToFit="1"/>
    </xf>
    <xf numFmtId="43" fontId="6" fillId="33" borderId="35" xfId="38" applyFont="1" applyFill="1" applyBorder="1" applyAlignment="1">
      <alignment horizontal="left" vertical="center" shrinkToFit="1"/>
    </xf>
    <xf numFmtId="204" fontId="6" fillId="33" borderId="35" xfId="38" applyNumberFormat="1" applyFont="1" applyFill="1" applyBorder="1" applyAlignment="1">
      <alignment vertical="center" shrinkToFit="1"/>
    </xf>
    <xf numFmtId="49" fontId="14" fillId="0" borderId="35" xfId="38" applyNumberFormat="1" applyFont="1" applyFill="1" applyBorder="1" applyAlignment="1">
      <alignment horizontal="center" vertical="center" shrinkToFit="1"/>
    </xf>
    <xf numFmtId="49" fontId="14" fillId="33" borderId="35" xfId="38" applyNumberFormat="1" applyFont="1" applyFill="1" applyBorder="1" applyAlignment="1">
      <alignment horizontal="center" vertical="center" shrinkToFit="1"/>
    </xf>
    <xf numFmtId="43" fontId="5" fillId="36" borderId="35" xfId="38" applyNumberFormat="1" applyFont="1" applyFill="1" applyBorder="1" applyAlignment="1">
      <alignment vertical="center" shrinkToFit="1"/>
    </xf>
    <xf numFmtId="0" fontId="9" fillId="0" borderId="35" xfId="0" applyFont="1" applyFill="1" applyBorder="1" applyAlignment="1">
      <alignment horizontal="center" shrinkToFit="1"/>
    </xf>
    <xf numFmtId="43" fontId="6" fillId="0" borderId="11" xfId="38" applyFont="1" applyFill="1" applyBorder="1" applyAlignment="1">
      <alignment vertical="center" shrinkToFit="1"/>
    </xf>
    <xf numFmtId="0" fontId="6" fillId="33" borderId="35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horizontal="left" vertical="center" shrinkToFit="1"/>
    </xf>
    <xf numFmtId="49" fontId="6" fillId="0" borderId="11" xfId="0" applyNumberFormat="1" applyFont="1" applyFill="1" applyBorder="1" applyAlignment="1">
      <alignment horizontal="center" vertical="center" shrinkToFit="1"/>
    </xf>
    <xf numFmtId="204" fontId="6" fillId="0" borderId="11" xfId="38" applyNumberFormat="1" applyFont="1" applyFill="1" applyBorder="1" applyAlignment="1">
      <alignment horizontal="left" vertical="center" shrinkToFit="1"/>
    </xf>
    <xf numFmtId="49" fontId="6" fillId="0" borderId="11" xfId="0" applyNumberFormat="1" applyFont="1" applyFill="1" applyBorder="1" applyAlignment="1">
      <alignment horizontal="left" vertical="center" shrinkToFit="1"/>
    </xf>
    <xf numFmtId="43" fontId="6" fillId="0" borderId="11" xfId="38" applyFont="1" applyFill="1" applyBorder="1" applyAlignment="1">
      <alignment horizontal="left" vertical="center" shrinkToFit="1"/>
    </xf>
    <xf numFmtId="204" fontId="6" fillId="0" borderId="11" xfId="38" applyNumberFormat="1" applyFont="1" applyFill="1" applyBorder="1" applyAlignment="1">
      <alignment vertical="center" shrinkToFit="1"/>
    </xf>
    <xf numFmtId="49" fontId="6" fillId="0" borderId="11" xfId="38" applyNumberFormat="1" applyFont="1" applyFill="1" applyBorder="1" applyAlignment="1">
      <alignment horizontal="center" vertical="center" shrinkToFit="1"/>
    </xf>
    <xf numFmtId="49" fontId="14" fillId="33" borderId="35" xfId="38" applyNumberFormat="1" applyFont="1" applyFill="1" applyBorder="1" applyAlignment="1">
      <alignment horizontal="center" vertical="center" wrapText="1" shrinkToFit="1"/>
    </xf>
    <xf numFmtId="43" fontId="6" fillId="33" borderId="35" xfId="38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4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43" fontId="0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center" shrinkToFit="1"/>
    </xf>
    <xf numFmtId="0" fontId="6" fillId="0" borderId="42" xfId="0" applyFont="1" applyFill="1" applyBorder="1" applyAlignment="1">
      <alignment vertical="center" shrinkToFit="1"/>
    </xf>
    <xf numFmtId="0" fontId="9" fillId="0" borderId="42" xfId="0" applyFont="1" applyFill="1" applyBorder="1" applyAlignment="1">
      <alignment vertical="center" shrinkToFit="1"/>
    </xf>
    <xf numFmtId="0" fontId="6" fillId="0" borderId="43" xfId="0" applyFont="1" applyFill="1" applyBorder="1" applyAlignment="1">
      <alignment horizontal="center" vertical="center" shrinkToFit="1"/>
    </xf>
    <xf numFmtId="43" fontId="6" fillId="0" borderId="11" xfId="38" applyFont="1" applyFill="1" applyBorder="1" applyAlignment="1">
      <alignment shrinkToFit="1"/>
    </xf>
    <xf numFmtId="204" fontId="6" fillId="0" borderId="11" xfId="38" applyNumberFormat="1" applyFont="1" applyFill="1" applyBorder="1" applyAlignment="1">
      <alignment vertical="center"/>
    </xf>
    <xf numFmtId="204" fontId="6" fillId="0" borderId="11" xfId="38" applyNumberFormat="1" applyFont="1" applyFill="1" applyBorder="1" applyAlignment="1">
      <alignment shrinkToFit="1"/>
    </xf>
    <xf numFmtId="0" fontId="22" fillId="0" borderId="12" xfId="0" applyFont="1" applyFill="1" applyBorder="1" applyAlignment="1">
      <alignment shrinkToFit="1"/>
    </xf>
    <xf numFmtId="43" fontId="22" fillId="0" borderId="12" xfId="0" applyNumberFormat="1" applyFont="1" applyFill="1" applyBorder="1" applyAlignment="1">
      <alignment shrinkToFit="1"/>
    </xf>
    <xf numFmtId="43" fontId="0" fillId="0" borderId="12" xfId="0" applyNumberFormat="1" applyFont="1" applyFill="1" applyBorder="1" applyAlignment="1">
      <alignment shrinkToFit="1"/>
    </xf>
    <xf numFmtId="43" fontId="22" fillId="36" borderId="12" xfId="0" applyNumberFormat="1" applyFont="1" applyFill="1" applyBorder="1" applyAlignment="1">
      <alignment shrinkToFit="1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shrinkToFit="1"/>
    </xf>
    <xf numFmtId="43" fontId="22" fillId="0" borderId="0" xfId="0" applyNumberFormat="1" applyFont="1" applyFill="1" applyBorder="1" applyAlignment="1">
      <alignment shrinkToFit="1"/>
    </xf>
    <xf numFmtId="43" fontId="0" fillId="0" borderId="0" xfId="0" applyNumberFormat="1" applyFont="1" applyFill="1" applyBorder="1" applyAlignment="1">
      <alignment shrinkToFit="1"/>
    </xf>
    <xf numFmtId="43" fontId="22" fillId="0" borderId="0" xfId="38" applyFont="1" applyFill="1" applyAlignment="1">
      <alignment/>
    </xf>
    <xf numFmtId="43" fontId="0" fillId="33" borderId="44" xfId="38" applyFont="1" applyFill="1" applyBorder="1" applyAlignment="1">
      <alignment vertical="center" shrinkToFit="1"/>
    </xf>
    <xf numFmtId="43" fontId="0" fillId="33" borderId="45" xfId="38" applyFont="1" applyFill="1" applyBorder="1" applyAlignment="1">
      <alignment vertical="center" shrinkToFit="1"/>
    </xf>
    <xf numFmtId="43" fontId="22" fillId="0" borderId="46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shrinkToFit="1"/>
    </xf>
    <xf numFmtId="0" fontId="0" fillId="0" borderId="44" xfId="0" applyBorder="1" applyAlignment="1">
      <alignment shrinkToFit="1"/>
    </xf>
    <xf numFmtId="0" fontId="0" fillId="0" borderId="26" xfId="0" applyBorder="1" applyAlignment="1">
      <alignment horizontal="center" shrinkToFit="1"/>
    </xf>
    <xf numFmtId="204" fontId="0" fillId="0" borderId="27" xfId="38" applyNumberFormat="1" applyFont="1" applyBorder="1" applyAlignment="1">
      <alignment/>
    </xf>
    <xf numFmtId="17" fontId="0" fillId="33" borderId="44" xfId="38" applyNumberFormat="1" applyFont="1" applyFill="1" applyBorder="1" applyAlignment="1">
      <alignment shrinkToFit="1"/>
    </xf>
    <xf numFmtId="43" fontId="0" fillId="33" borderId="32" xfId="38" applyFont="1" applyFill="1" applyBorder="1" applyAlignment="1">
      <alignment shrinkToFit="1"/>
    </xf>
    <xf numFmtId="17" fontId="0" fillId="33" borderId="45" xfId="0" applyNumberFormat="1" applyFill="1" applyBorder="1" applyAlignment="1">
      <alignment shrinkToFit="1"/>
    </xf>
    <xf numFmtId="0" fontId="0" fillId="33" borderId="28" xfId="0" applyFont="1" applyFill="1" applyBorder="1" applyAlignment="1">
      <alignment shrinkToFit="1"/>
    </xf>
    <xf numFmtId="0" fontId="0" fillId="33" borderId="34" xfId="0" applyFont="1" applyFill="1" applyBorder="1" applyAlignment="1">
      <alignment shrinkToFit="1"/>
    </xf>
    <xf numFmtId="0" fontId="0" fillId="0" borderId="28" xfId="0" applyFont="1" applyBorder="1" applyAlignment="1">
      <alignment shrinkToFit="1"/>
    </xf>
    <xf numFmtId="43" fontId="0" fillId="0" borderId="27" xfId="38" applyFont="1" applyBorder="1" applyAlignment="1">
      <alignment shrinkToFi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shrinkToFit="1"/>
    </xf>
    <xf numFmtId="0" fontId="0" fillId="0" borderId="32" xfId="0" applyBorder="1" applyAlignment="1">
      <alignment shrinkToFit="1"/>
    </xf>
    <xf numFmtId="0" fontId="0" fillId="0" borderId="45" xfId="0" applyBorder="1" applyAlignment="1">
      <alignment shrinkToFit="1"/>
    </xf>
    <xf numFmtId="0" fontId="0" fillId="0" borderId="34" xfId="0" applyFont="1" applyBorder="1" applyAlignment="1">
      <alignment shrinkToFit="1"/>
    </xf>
    <xf numFmtId="0" fontId="0" fillId="0" borderId="29" xfId="0" applyBorder="1" applyAlignment="1">
      <alignment horizontal="center" shrinkToFit="1"/>
    </xf>
    <xf numFmtId="204" fontId="0" fillId="0" borderId="32" xfId="38" applyNumberFormat="1" applyFont="1" applyBorder="1" applyAlignment="1">
      <alignment/>
    </xf>
    <xf numFmtId="0" fontId="0" fillId="33" borderId="28" xfId="0" applyFont="1" applyFill="1" applyBorder="1" applyAlignment="1">
      <alignment vertical="center" shrinkToFit="1"/>
    </xf>
    <xf numFmtId="0" fontId="0" fillId="33" borderId="34" xfId="0" applyFont="1" applyFill="1" applyBorder="1" applyAlignment="1">
      <alignment vertical="center" shrinkToFit="1"/>
    </xf>
    <xf numFmtId="0" fontId="0" fillId="33" borderId="28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0" fillId="0" borderId="26" xfId="0" applyFont="1" applyBorder="1" applyAlignment="1">
      <alignment horizontal="center" shrinkToFit="1"/>
    </xf>
    <xf numFmtId="204" fontId="0" fillId="33" borderId="44" xfId="38" applyNumberFormat="1" applyFont="1" applyFill="1" applyBorder="1" applyAlignment="1">
      <alignment vertical="center"/>
    </xf>
    <xf numFmtId="204" fontId="0" fillId="33" borderId="45" xfId="38" applyNumberFormat="1" applyFont="1" applyFill="1" applyBorder="1" applyAlignment="1">
      <alignment vertical="center"/>
    </xf>
    <xf numFmtId="204" fontId="0" fillId="33" borderId="44" xfId="38" applyNumberFormat="1" applyFont="1" applyFill="1" applyBorder="1" applyAlignment="1">
      <alignment/>
    </xf>
    <xf numFmtId="204" fontId="0" fillId="33" borderId="45" xfId="38" applyNumberFormat="1" applyFont="1" applyFill="1" applyBorder="1" applyAlignment="1">
      <alignment/>
    </xf>
    <xf numFmtId="204" fontId="0" fillId="0" borderId="44" xfId="38" applyNumberFormat="1" applyFont="1" applyBorder="1" applyAlignment="1">
      <alignment/>
    </xf>
    <xf numFmtId="204" fontId="0" fillId="0" borderId="45" xfId="38" applyNumberFormat="1" applyFont="1" applyBorder="1" applyAlignment="1">
      <alignment/>
    </xf>
    <xf numFmtId="0" fontId="0" fillId="39" borderId="12" xfId="0" applyFill="1" applyBorder="1" applyAlignment="1">
      <alignment horizontal="center" vertical="center"/>
    </xf>
    <xf numFmtId="0" fontId="0" fillId="39" borderId="31" xfId="0" applyFill="1" applyBorder="1" applyAlignment="1">
      <alignment horizontal="center" vertical="center"/>
    </xf>
    <xf numFmtId="0" fontId="0" fillId="39" borderId="33" xfId="0" applyFill="1" applyBorder="1" applyAlignment="1">
      <alignment horizontal="center" vertical="center"/>
    </xf>
    <xf numFmtId="0" fontId="0" fillId="39" borderId="46" xfId="0" applyFill="1" applyBorder="1" applyAlignment="1">
      <alignment horizontal="center" vertical="center"/>
    </xf>
    <xf numFmtId="0" fontId="0" fillId="39" borderId="39" xfId="0" applyFill="1" applyBorder="1" applyAlignment="1">
      <alignment horizontal="center" vertical="center"/>
    </xf>
    <xf numFmtId="0" fontId="0" fillId="39" borderId="0" xfId="0" applyFill="1" applyAlignment="1">
      <alignment horizontal="center" vertical="center"/>
    </xf>
    <xf numFmtId="17" fontId="0" fillId="39" borderId="47" xfId="0" applyNumberFormat="1" applyFill="1" applyBorder="1" applyAlignment="1">
      <alignment horizontal="center" vertical="center"/>
    </xf>
    <xf numFmtId="17" fontId="0" fillId="39" borderId="41" xfId="0" applyNumberFormat="1" applyFill="1" applyBorder="1" applyAlignment="1">
      <alignment horizontal="center" vertical="center"/>
    </xf>
    <xf numFmtId="0" fontId="0" fillId="39" borderId="30" xfId="0" applyFill="1" applyBorder="1" applyAlignment="1">
      <alignment horizontal="center" vertical="center"/>
    </xf>
    <xf numFmtId="0" fontId="0" fillId="39" borderId="47" xfId="0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/>
    </xf>
    <xf numFmtId="43" fontId="22" fillId="4" borderId="16" xfId="0" applyNumberFormat="1" applyFont="1" applyFill="1" applyBorder="1" applyAlignment="1">
      <alignment vertical="center" shrinkToFit="1"/>
    </xf>
    <xf numFmtId="43" fontId="22" fillId="4" borderId="15" xfId="0" applyNumberFormat="1" applyFont="1" applyFill="1" applyBorder="1" applyAlignment="1">
      <alignment vertical="center" shrinkToFit="1"/>
    </xf>
    <xf numFmtId="43" fontId="22" fillId="4" borderId="16" xfId="0" applyNumberFormat="1" applyFont="1" applyFill="1" applyBorder="1" applyAlignment="1">
      <alignment shrinkToFit="1"/>
    </xf>
    <xf numFmtId="0" fontId="22" fillId="4" borderId="15" xfId="0" applyFont="1" applyFill="1" applyBorder="1" applyAlignment="1">
      <alignment shrinkToFit="1"/>
    </xf>
    <xf numFmtId="43" fontId="22" fillId="4" borderId="15" xfId="0" applyNumberFormat="1" applyFont="1" applyFill="1" applyBorder="1" applyAlignment="1">
      <alignment shrinkToFit="1"/>
    </xf>
    <xf numFmtId="43" fontId="22" fillId="4" borderId="12" xfId="0" applyNumberFormat="1" applyFont="1" applyFill="1" applyBorder="1" applyAlignment="1">
      <alignment/>
    </xf>
    <xf numFmtId="0" fontId="0" fillId="39" borderId="41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shrinkToFit="1"/>
    </xf>
    <xf numFmtId="0" fontId="0" fillId="33" borderId="26" xfId="0" applyFont="1" applyFill="1" applyBorder="1" applyAlignment="1">
      <alignment horizontal="center" vertical="center" shrinkToFit="1"/>
    </xf>
    <xf numFmtId="0" fontId="0" fillId="39" borderId="47" xfId="0" applyFill="1" applyBorder="1" applyAlignment="1">
      <alignment vertical="center" shrinkToFit="1"/>
    </xf>
    <xf numFmtId="0" fontId="0" fillId="39" borderId="33" xfId="0" applyFont="1" applyFill="1" applyBorder="1" applyAlignment="1">
      <alignment vertical="center" shrinkToFit="1"/>
    </xf>
    <xf numFmtId="0" fontId="0" fillId="39" borderId="30" xfId="0" applyFill="1" applyBorder="1" applyAlignment="1">
      <alignment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2</xdr:row>
      <xdr:rowOff>9525</xdr:rowOff>
    </xdr:from>
    <xdr:ext cx="2752725" cy="304800"/>
    <xdr:sp>
      <xdr:nvSpPr>
        <xdr:cNvPr id="1" name="Text Box 1"/>
        <xdr:cNvSpPr txBox="1">
          <a:spLocks noChangeArrowheads="1"/>
        </xdr:cNvSpPr>
      </xdr:nvSpPr>
      <xdr:spPr>
        <a:xfrm>
          <a:off x="38100" y="638175"/>
          <a:ext cx="2752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ประกอบการโอนเงิน    31  สิงหาคม   2555
</a:t>
          </a:r>
        </a:p>
      </xdr:txBody>
    </xdr:sp>
    <xdr:clientData/>
  </xdr:oneCellAnchor>
  <xdr:twoCellAnchor>
    <xdr:from>
      <xdr:col>20</xdr:col>
      <xdr:colOff>76200</xdr:colOff>
      <xdr:row>1</xdr:row>
      <xdr:rowOff>285750</xdr:rowOff>
    </xdr:from>
    <xdr:to>
      <xdr:col>21</xdr:col>
      <xdr:colOff>638175</xdr:colOff>
      <xdr:row>2</xdr:row>
      <xdr:rowOff>285750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9553575" y="600075"/>
          <a:ext cx="9715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ฎีกาที่ 824/2555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1</xdr:row>
      <xdr:rowOff>104775</xdr:rowOff>
    </xdr:from>
    <xdr:ext cx="2752725" cy="314325"/>
    <xdr:sp>
      <xdr:nvSpPr>
        <xdr:cNvPr id="1" name="Text Box 1"/>
        <xdr:cNvSpPr txBox="1">
          <a:spLocks noChangeArrowheads="1"/>
        </xdr:cNvSpPr>
      </xdr:nvSpPr>
      <xdr:spPr>
        <a:xfrm>
          <a:off x="28575" y="390525"/>
          <a:ext cx="2752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ประกอบการโอนเงิน   31  สิงหาคม  2555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1</xdr:row>
      <xdr:rowOff>133350</xdr:rowOff>
    </xdr:from>
    <xdr:ext cx="2609850" cy="304800"/>
    <xdr:sp>
      <xdr:nvSpPr>
        <xdr:cNvPr id="1" name="Text Box 1"/>
        <xdr:cNvSpPr txBox="1">
          <a:spLocks noChangeArrowheads="1"/>
        </xdr:cNvSpPr>
      </xdr:nvSpPr>
      <xdr:spPr>
        <a:xfrm>
          <a:off x="76200" y="390525"/>
          <a:ext cx="26098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ประกอบการโอนเงิน    31   สิงหาคม  2555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3</xdr:row>
      <xdr:rowOff>133350</xdr:rowOff>
    </xdr:from>
    <xdr:ext cx="2657475" cy="247650"/>
    <xdr:sp>
      <xdr:nvSpPr>
        <xdr:cNvPr id="1" name="Text Box 1"/>
        <xdr:cNvSpPr txBox="1">
          <a:spLocks noChangeArrowheads="1"/>
        </xdr:cNvSpPr>
      </xdr:nvSpPr>
      <xdr:spPr>
        <a:xfrm>
          <a:off x="38100" y="990600"/>
          <a:ext cx="2657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ประกอบการโอนเงิน   31  สิงหาคม  2555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104775</xdr:colOff>
      <xdr:row>2</xdr:row>
      <xdr:rowOff>180975</xdr:rowOff>
    </xdr:from>
    <xdr:ext cx="2686050" cy="304800"/>
    <xdr:sp>
      <xdr:nvSpPr>
        <xdr:cNvPr id="1" name="Text Box 1"/>
        <xdr:cNvSpPr txBox="1">
          <a:spLocks noChangeArrowheads="1"/>
        </xdr:cNvSpPr>
      </xdr:nvSpPr>
      <xdr:spPr>
        <a:xfrm>
          <a:off x="104775" y="714375"/>
          <a:ext cx="2686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ประกอบการโอนเงิน     31    สิงหาคม  2555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0</xdr:row>
      <xdr:rowOff>180975</xdr:rowOff>
    </xdr:from>
    <xdr:ext cx="2828925" cy="295275"/>
    <xdr:sp>
      <xdr:nvSpPr>
        <xdr:cNvPr id="1" name="Text Box 1"/>
        <xdr:cNvSpPr txBox="1">
          <a:spLocks noChangeArrowheads="1"/>
        </xdr:cNvSpPr>
      </xdr:nvSpPr>
      <xdr:spPr>
        <a:xfrm>
          <a:off x="66675" y="180975"/>
          <a:ext cx="28289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ประกอบการโอนเงิน     31   สิงหาคม  2555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N53"/>
  <sheetViews>
    <sheetView tabSelected="1" view="pageBreakPreview" zoomScale="70" zoomScaleSheetLayoutView="70" zoomScalePageLayoutView="0" workbookViewId="0" topLeftCell="A1">
      <pane ySplit="6" topLeftCell="A7" activePane="bottomLeft" state="frozen"/>
      <selection pane="topLeft" activeCell="A1" sqref="A1"/>
      <selection pane="bottomLeft" activeCell="AA1" sqref="AA1"/>
    </sheetView>
  </sheetViews>
  <sheetFormatPr defaultColWidth="9.140625" defaultRowHeight="22.5" customHeight="1" outlineLevelRow="2"/>
  <cols>
    <col min="1" max="1" width="3.7109375" style="11" customWidth="1"/>
    <col min="2" max="2" width="10.7109375" style="11" customWidth="1"/>
    <col min="3" max="3" width="16.7109375" style="11" customWidth="1"/>
    <col min="4" max="4" width="4.57421875" style="544" customWidth="1"/>
    <col min="5" max="5" width="10.421875" style="20" customWidth="1"/>
    <col min="6" max="6" width="3.8515625" style="151" customWidth="1"/>
    <col min="7" max="7" width="11.8515625" style="157" customWidth="1"/>
    <col min="8" max="8" width="4.140625" style="9" customWidth="1"/>
    <col min="9" max="9" width="11.28125" style="20" customWidth="1"/>
    <col min="10" max="10" width="4.421875" style="9" customWidth="1"/>
    <col min="11" max="11" width="9.8515625" style="157" customWidth="1"/>
    <col min="12" max="12" width="9.421875" style="157" customWidth="1"/>
    <col min="13" max="14" width="9.57421875" style="20" customWidth="1"/>
    <col min="15" max="15" width="4.421875" style="405" customWidth="1"/>
    <col min="16" max="16" width="9.8515625" style="20" customWidth="1"/>
    <col min="17" max="17" width="4.8515625" style="405" customWidth="1"/>
    <col min="18" max="18" width="12.8515625" style="157" customWidth="1"/>
    <col min="19" max="19" width="4.140625" style="405" customWidth="1"/>
    <col min="20" max="20" width="9.57421875" style="157" customWidth="1"/>
    <col min="21" max="21" width="4.00390625" style="9" customWidth="1"/>
    <col min="22" max="22" width="9.57421875" style="157" customWidth="1"/>
    <col min="23" max="23" width="4.00390625" style="9" customWidth="1"/>
    <col min="24" max="24" width="9.57421875" style="157" customWidth="1"/>
    <col min="25" max="25" width="15.8515625" style="12" customWidth="1"/>
    <col min="26" max="26" width="14.8515625" style="471" customWidth="1"/>
    <col min="27" max="16384" width="9.140625" style="11" customWidth="1"/>
  </cols>
  <sheetData>
    <row r="1" spans="1:40" ht="22.5" customHeight="1">
      <c r="A1" s="790" t="s">
        <v>3</v>
      </c>
      <c r="B1" s="790"/>
      <c r="C1" s="790"/>
      <c r="D1" s="790"/>
      <c r="E1" s="790"/>
      <c r="F1" s="790"/>
      <c r="G1" s="790"/>
      <c r="H1" s="790"/>
      <c r="I1" s="790"/>
      <c r="J1" s="790"/>
      <c r="K1" s="790"/>
      <c r="L1" s="790"/>
      <c r="M1" s="790"/>
      <c r="N1" s="790"/>
      <c r="O1" s="790"/>
      <c r="P1" s="790"/>
      <c r="Q1" s="790"/>
      <c r="R1" s="790"/>
      <c r="S1" s="790"/>
      <c r="T1" s="790"/>
      <c r="U1" s="790"/>
      <c r="V1" s="790"/>
      <c r="W1" s="790"/>
      <c r="X1" s="790"/>
      <c r="Y1" s="790"/>
      <c r="Z1" s="790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</row>
    <row r="2" spans="1:40" ht="15" customHeight="1">
      <c r="A2" s="54"/>
      <c r="B2" s="54"/>
      <c r="C2" s="54"/>
      <c r="D2" s="537"/>
      <c r="E2" s="545"/>
      <c r="F2" s="159"/>
      <c r="G2" s="152"/>
      <c r="H2" s="54"/>
      <c r="I2" s="54"/>
      <c r="J2" s="54"/>
      <c r="K2" s="54"/>
      <c r="L2" s="54"/>
      <c r="M2" s="54"/>
      <c r="N2" s="54"/>
      <c r="O2" s="401"/>
      <c r="P2" s="54"/>
      <c r="Q2" s="402"/>
      <c r="R2" s="152"/>
      <c r="S2" s="402"/>
      <c r="T2" s="152"/>
      <c r="U2" s="694"/>
      <c r="V2" s="152"/>
      <c r="W2" s="694"/>
      <c r="X2" s="700"/>
      <c r="Y2" s="54"/>
      <c r="Z2" s="709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</row>
    <row r="3" spans="1:26" s="169" customFormat="1" ht="26.25" customHeight="1" outlineLevel="2">
      <c r="A3" s="162" t="s">
        <v>344</v>
      </c>
      <c r="B3" s="162"/>
      <c r="C3" s="162"/>
      <c r="D3" s="539"/>
      <c r="E3" s="546"/>
      <c r="F3" s="163"/>
      <c r="G3" s="164"/>
      <c r="H3" s="165"/>
      <c r="I3" s="166"/>
      <c r="J3" s="165"/>
      <c r="K3" s="167"/>
      <c r="L3" s="167"/>
      <c r="M3" s="166"/>
      <c r="N3" s="166"/>
      <c r="O3" s="403"/>
      <c r="P3" s="166"/>
      <c r="Q3" s="403"/>
      <c r="R3" s="167"/>
      <c r="S3" s="403"/>
      <c r="T3" s="167"/>
      <c r="U3" s="695"/>
      <c r="V3" s="167"/>
      <c r="W3" s="695"/>
      <c r="X3" s="701"/>
      <c r="Y3" s="168"/>
      <c r="Z3" s="703" t="s">
        <v>149</v>
      </c>
    </row>
    <row r="4" spans="1:26" ht="22.5" customHeight="1" outlineLevel="2">
      <c r="A4" s="791" t="s">
        <v>11</v>
      </c>
      <c r="B4" s="791" t="s">
        <v>5</v>
      </c>
      <c r="C4" s="791" t="s">
        <v>6</v>
      </c>
      <c r="D4" s="809" t="s">
        <v>277</v>
      </c>
      <c r="E4" s="810"/>
      <c r="F4" s="826" t="s">
        <v>14</v>
      </c>
      <c r="G4" s="827"/>
      <c r="H4" s="827"/>
      <c r="I4" s="827"/>
      <c r="J4" s="827"/>
      <c r="K4" s="827"/>
      <c r="L4" s="827"/>
      <c r="M4" s="827"/>
      <c r="N4" s="827"/>
      <c r="O4" s="800" t="s">
        <v>243</v>
      </c>
      <c r="P4" s="800"/>
      <c r="Q4" s="801" t="s">
        <v>247</v>
      </c>
      <c r="R4" s="802"/>
      <c r="S4" s="802"/>
      <c r="T4" s="803"/>
      <c r="U4" s="801" t="s">
        <v>313</v>
      </c>
      <c r="V4" s="803"/>
      <c r="W4" s="820" t="s">
        <v>334</v>
      </c>
      <c r="X4" s="821"/>
      <c r="Y4" s="793" t="s">
        <v>24</v>
      </c>
      <c r="Z4" s="795" t="s">
        <v>25</v>
      </c>
    </row>
    <row r="5" spans="1:26" ht="22.5" customHeight="1" outlineLevel="2">
      <c r="A5" s="791"/>
      <c r="B5" s="791"/>
      <c r="C5" s="791"/>
      <c r="D5" s="811"/>
      <c r="E5" s="812"/>
      <c r="F5" s="809" t="s">
        <v>203</v>
      </c>
      <c r="G5" s="810"/>
      <c r="H5" s="828" t="s">
        <v>150</v>
      </c>
      <c r="I5" s="828"/>
      <c r="J5" s="818" t="s">
        <v>4</v>
      </c>
      <c r="K5" s="819"/>
      <c r="L5" s="819"/>
      <c r="M5" s="819"/>
      <c r="N5" s="819"/>
      <c r="O5" s="800"/>
      <c r="P5" s="800"/>
      <c r="Q5" s="804"/>
      <c r="R5" s="805"/>
      <c r="S5" s="805"/>
      <c r="T5" s="806"/>
      <c r="U5" s="816"/>
      <c r="V5" s="817"/>
      <c r="W5" s="822"/>
      <c r="X5" s="823"/>
      <c r="Y5" s="793"/>
      <c r="Z5" s="796"/>
    </row>
    <row r="6" spans="1:26" ht="47.25" customHeight="1" outlineLevel="2">
      <c r="A6" s="792"/>
      <c r="B6" s="792"/>
      <c r="C6" s="792"/>
      <c r="D6" s="813"/>
      <c r="E6" s="814"/>
      <c r="F6" s="811"/>
      <c r="G6" s="812"/>
      <c r="H6" s="829"/>
      <c r="I6" s="829"/>
      <c r="J6" s="798" t="s">
        <v>2</v>
      </c>
      <c r="K6" s="798"/>
      <c r="L6" s="105" t="s">
        <v>148</v>
      </c>
      <c r="M6" s="303" t="s">
        <v>151</v>
      </c>
      <c r="N6" s="406" t="s">
        <v>21</v>
      </c>
      <c r="O6" s="799" t="s">
        <v>244</v>
      </c>
      <c r="P6" s="799"/>
      <c r="Q6" s="807" t="s">
        <v>245</v>
      </c>
      <c r="R6" s="808"/>
      <c r="S6" s="807" t="s">
        <v>246</v>
      </c>
      <c r="T6" s="808"/>
      <c r="U6" s="804"/>
      <c r="V6" s="806"/>
      <c r="W6" s="824"/>
      <c r="X6" s="825"/>
      <c r="Y6" s="794"/>
      <c r="Z6" s="797"/>
    </row>
    <row r="7" spans="1:26" ht="31.5" customHeight="1" outlineLevel="2">
      <c r="A7" s="52">
        <v>1</v>
      </c>
      <c r="B7" s="64" t="s">
        <v>72</v>
      </c>
      <c r="C7" s="64" t="s">
        <v>80</v>
      </c>
      <c r="D7" s="540"/>
      <c r="E7" s="173"/>
      <c r="F7" s="147"/>
      <c r="G7" s="153"/>
      <c r="H7" s="161" t="s">
        <v>364</v>
      </c>
      <c r="I7" s="5">
        <v>50240</v>
      </c>
      <c r="J7" s="161" t="s">
        <v>324</v>
      </c>
      <c r="K7" s="13"/>
      <c r="L7" s="13">
        <v>1507.2</v>
      </c>
      <c r="M7" s="5"/>
      <c r="N7" s="5"/>
      <c r="O7" s="404"/>
      <c r="P7" s="5"/>
      <c r="Q7" s="404"/>
      <c r="R7" s="13"/>
      <c r="S7" s="404"/>
      <c r="T7" s="13"/>
      <c r="U7" s="696"/>
      <c r="V7" s="13"/>
      <c r="W7" s="696"/>
      <c r="X7" s="13"/>
      <c r="Y7" s="106">
        <f>SUM(E7,G7,I7,K7,L7:N7,P7,R7,T7,V7,X7)</f>
        <v>51747.2</v>
      </c>
      <c r="Z7" s="704" t="s">
        <v>152</v>
      </c>
    </row>
    <row r="8" spans="1:26" ht="31.5" customHeight="1" outlineLevel="2">
      <c r="A8" s="107">
        <v>2</v>
      </c>
      <c r="B8" s="108"/>
      <c r="C8" s="108" t="s">
        <v>73</v>
      </c>
      <c r="D8" s="542"/>
      <c r="E8" s="547"/>
      <c r="F8" s="150"/>
      <c r="G8" s="156"/>
      <c r="H8" s="161" t="s">
        <v>364</v>
      </c>
      <c r="I8" s="6">
        <v>14630</v>
      </c>
      <c r="J8" s="161" t="s">
        <v>324</v>
      </c>
      <c r="K8" s="14"/>
      <c r="L8" s="14">
        <v>397.5</v>
      </c>
      <c r="M8" s="6"/>
      <c r="N8" s="6"/>
      <c r="O8" s="360"/>
      <c r="P8" s="6"/>
      <c r="Q8" s="360"/>
      <c r="R8" s="14"/>
      <c r="S8" s="360"/>
      <c r="T8" s="14"/>
      <c r="U8" s="1"/>
      <c r="V8" s="14"/>
      <c r="W8" s="1"/>
      <c r="X8" s="14"/>
      <c r="Y8" s="711">
        <f aca="true" t="shared" si="0" ref="Y8:Y52">SUM(E8,G8,I8,K8,L8:N8,P8,R8,T8,V8,X8)</f>
        <v>15027.5</v>
      </c>
      <c r="Z8" s="705" t="s">
        <v>153</v>
      </c>
    </row>
    <row r="9" spans="1:26" s="121" customFormat="1" ht="31.5" customHeight="1" outlineLevel="2">
      <c r="A9" s="107">
        <v>3</v>
      </c>
      <c r="B9" s="108" t="s">
        <v>13</v>
      </c>
      <c r="C9" s="117" t="s">
        <v>100</v>
      </c>
      <c r="D9" s="543"/>
      <c r="E9" s="548"/>
      <c r="F9" s="149"/>
      <c r="G9" s="155"/>
      <c r="H9" s="161" t="s">
        <v>364</v>
      </c>
      <c r="I9" s="118">
        <v>43240</v>
      </c>
      <c r="J9" s="161" t="s">
        <v>324</v>
      </c>
      <c r="K9" s="119">
        <v>2162</v>
      </c>
      <c r="L9" s="119"/>
      <c r="M9" s="118">
        <v>3000</v>
      </c>
      <c r="N9" s="118"/>
      <c r="O9" s="161"/>
      <c r="P9" s="118"/>
      <c r="Q9" s="161"/>
      <c r="R9" s="119"/>
      <c r="S9" s="161"/>
      <c r="T9" s="119"/>
      <c r="U9" s="120"/>
      <c r="V9" s="119"/>
      <c r="W9" s="120"/>
      <c r="X9" s="119"/>
      <c r="Y9" s="711">
        <f t="shared" si="0"/>
        <v>48402</v>
      </c>
      <c r="Z9" s="706" t="s">
        <v>26</v>
      </c>
    </row>
    <row r="10" spans="1:26" ht="31.5" customHeight="1" outlineLevel="2">
      <c r="A10" s="107">
        <v>4</v>
      </c>
      <c r="B10" s="108"/>
      <c r="C10" s="108" t="s">
        <v>97</v>
      </c>
      <c r="D10" s="542"/>
      <c r="E10" s="547"/>
      <c r="F10" s="150"/>
      <c r="G10" s="156"/>
      <c r="H10" s="161" t="s">
        <v>364</v>
      </c>
      <c r="I10" s="6">
        <v>39993</v>
      </c>
      <c r="J10" s="161" t="s">
        <v>324</v>
      </c>
      <c r="K10" s="14"/>
      <c r="L10" s="14">
        <v>1176.3</v>
      </c>
      <c r="M10" s="6"/>
      <c r="N10" s="6"/>
      <c r="O10" s="360"/>
      <c r="P10" s="6"/>
      <c r="Q10" s="360"/>
      <c r="R10" s="14"/>
      <c r="S10" s="360"/>
      <c r="T10" s="14"/>
      <c r="U10" s="1"/>
      <c r="V10" s="14"/>
      <c r="W10" s="1"/>
      <c r="X10" s="14"/>
      <c r="Y10" s="711">
        <f t="shared" si="0"/>
        <v>41169.3</v>
      </c>
      <c r="Z10" s="705" t="s">
        <v>154</v>
      </c>
    </row>
    <row r="11" spans="1:26" ht="31.5" customHeight="1" outlineLevel="2">
      <c r="A11" s="107">
        <v>5</v>
      </c>
      <c r="B11" s="108"/>
      <c r="C11" s="108" t="s">
        <v>143</v>
      </c>
      <c r="D11" s="542"/>
      <c r="E11" s="547"/>
      <c r="F11" s="150"/>
      <c r="G11" s="156"/>
      <c r="H11" s="161" t="s">
        <v>364</v>
      </c>
      <c r="I11" s="6">
        <v>69868</v>
      </c>
      <c r="J11" s="161" t="s">
        <v>324</v>
      </c>
      <c r="K11" s="14"/>
      <c r="L11" s="14">
        <v>1923.6</v>
      </c>
      <c r="M11" s="6"/>
      <c r="N11" s="6"/>
      <c r="O11" s="360"/>
      <c r="P11" s="6"/>
      <c r="Q11" s="360"/>
      <c r="R11" s="14"/>
      <c r="S11" s="360"/>
      <c r="T11" s="14"/>
      <c r="U11" s="1"/>
      <c r="V11" s="14"/>
      <c r="W11" s="1"/>
      <c r="X11" s="14"/>
      <c r="Y11" s="711">
        <f t="shared" si="0"/>
        <v>71791.6</v>
      </c>
      <c r="Z11" s="705" t="s">
        <v>155</v>
      </c>
    </row>
    <row r="12" spans="1:26" ht="31.5" customHeight="1" outlineLevel="2">
      <c r="A12" s="107">
        <v>6</v>
      </c>
      <c r="B12" s="108"/>
      <c r="C12" s="108" t="s">
        <v>326</v>
      </c>
      <c r="D12" s="542"/>
      <c r="E12" s="547"/>
      <c r="F12" s="150"/>
      <c r="G12" s="156"/>
      <c r="H12" s="161"/>
      <c r="I12" s="6"/>
      <c r="J12" s="1"/>
      <c r="K12" s="14"/>
      <c r="L12" s="14"/>
      <c r="M12" s="6"/>
      <c r="N12" s="6"/>
      <c r="O12" s="360"/>
      <c r="P12" s="6"/>
      <c r="Q12" s="360" t="s">
        <v>314</v>
      </c>
      <c r="R12" s="6">
        <v>281734</v>
      </c>
      <c r="S12" s="360"/>
      <c r="T12" s="14"/>
      <c r="U12" s="1"/>
      <c r="V12" s="14"/>
      <c r="W12" s="1"/>
      <c r="X12" s="14"/>
      <c r="Y12" s="711">
        <f t="shared" si="0"/>
        <v>281734</v>
      </c>
      <c r="Z12" s="706" t="s">
        <v>252</v>
      </c>
    </row>
    <row r="13" spans="1:26" ht="31.5" customHeight="1" outlineLevel="2">
      <c r="A13" s="107">
        <v>7</v>
      </c>
      <c r="B13" s="108"/>
      <c r="C13" s="108" t="s">
        <v>320</v>
      </c>
      <c r="D13" s="542" t="s">
        <v>319</v>
      </c>
      <c r="E13" s="547">
        <v>19800</v>
      </c>
      <c r="F13" s="150"/>
      <c r="G13" s="156"/>
      <c r="H13" s="161"/>
      <c r="I13" s="6"/>
      <c r="J13" s="1"/>
      <c r="K13" s="14"/>
      <c r="L13" s="14"/>
      <c r="M13" s="6"/>
      <c r="N13" s="6"/>
      <c r="O13" s="360"/>
      <c r="P13" s="6"/>
      <c r="Q13" s="360"/>
      <c r="R13" s="6"/>
      <c r="S13" s="360"/>
      <c r="T13" s="14"/>
      <c r="U13" s="1" t="s">
        <v>330</v>
      </c>
      <c r="V13" s="14">
        <v>78335.98</v>
      </c>
      <c r="W13" s="1"/>
      <c r="X13" s="14"/>
      <c r="Y13" s="711">
        <f t="shared" si="0"/>
        <v>98135.98</v>
      </c>
      <c r="Z13" s="706" t="s">
        <v>336</v>
      </c>
    </row>
    <row r="14" spans="1:26" ht="31.5" customHeight="1" outlineLevel="2">
      <c r="A14" s="107">
        <v>8</v>
      </c>
      <c r="B14" s="108" t="s">
        <v>75</v>
      </c>
      <c r="C14" s="108" t="s">
        <v>76</v>
      </c>
      <c r="D14" s="542"/>
      <c r="E14" s="547"/>
      <c r="F14" s="150"/>
      <c r="G14" s="156"/>
      <c r="H14" s="161" t="s">
        <v>364</v>
      </c>
      <c r="I14" s="6">
        <v>16350</v>
      </c>
      <c r="J14" s="161" t="s">
        <v>324</v>
      </c>
      <c r="K14" s="14"/>
      <c r="L14" s="14">
        <v>480.9</v>
      </c>
      <c r="M14" s="6"/>
      <c r="N14" s="6">
        <v>2272</v>
      </c>
      <c r="O14" s="360" t="s">
        <v>328</v>
      </c>
      <c r="P14" s="6">
        <v>9270</v>
      </c>
      <c r="Q14" s="360"/>
      <c r="R14" s="14"/>
      <c r="S14" s="360"/>
      <c r="T14" s="14"/>
      <c r="U14" s="1"/>
      <c r="V14" s="14"/>
      <c r="W14" s="1"/>
      <c r="X14" s="14"/>
      <c r="Y14" s="711">
        <f t="shared" si="0"/>
        <v>28372.9</v>
      </c>
      <c r="Z14" s="705" t="s">
        <v>156</v>
      </c>
    </row>
    <row r="15" spans="1:26" ht="31.5" customHeight="1" outlineLevel="2">
      <c r="A15" s="107">
        <v>9</v>
      </c>
      <c r="B15" s="108"/>
      <c r="C15" s="108" t="s">
        <v>112</v>
      </c>
      <c r="D15" s="542" t="s">
        <v>316</v>
      </c>
      <c r="E15" s="547">
        <v>43560</v>
      </c>
      <c r="F15" s="150"/>
      <c r="G15" s="156"/>
      <c r="H15" s="161" t="s">
        <v>364</v>
      </c>
      <c r="I15" s="6">
        <v>16309</v>
      </c>
      <c r="J15" s="161" t="s">
        <v>324</v>
      </c>
      <c r="K15" s="14"/>
      <c r="L15" s="14">
        <v>480.9</v>
      </c>
      <c r="M15" s="6"/>
      <c r="N15" s="6"/>
      <c r="O15" s="360"/>
      <c r="P15" s="6"/>
      <c r="Q15" s="360"/>
      <c r="R15" s="14"/>
      <c r="S15" s="360"/>
      <c r="T15" s="14"/>
      <c r="U15" s="1"/>
      <c r="V15" s="14"/>
      <c r="W15" s="1"/>
      <c r="X15" s="14"/>
      <c r="Y15" s="711">
        <f t="shared" si="0"/>
        <v>60349.9</v>
      </c>
      <c r="Z15" s="705" t="s">
        <v>157</v>
      </c>
    </row>
    <row r="16" spans="1:26" ht="31.5" customHeight="1" outlineLevel="2">
      <c r="A16" s="107">
        <v>10</v>
      </c>
      <c r="B16" s="108"/>
      <c r="C16" s="108" t="s">
        <v>220</v>
      </c>
      <c r="D16" s="542" t="s">
        <v>316</v>
      </c>
      <c r="E16" s="547">
        <v>24000</v>
      </c>
      <c r="F16" s="150"/>
      <c r="G16" s="156"/>
      <c r="H16" s="161"/>
      <c r="I16" s="6"/>
      <c r="J16" s="161"/>
      <c r="K16" s="14"/>
      <c r="L16" s="14"/>
      <c r="M16" s="6"/>
      <c r="N16" s="6"/>
      <c r="O16" s="360" t="s">
        <v>328</v>
      </c>
      <c r="P16" s="6">
        <v>84540</v>
      </c>
      <c r="Q16" s="360"/>
      <c r="R16" s="14"/>
      <c r="S16" s="360"/>
      <c r="T16" s="14"/>
      <c r="U16" s="1"/>
      <c r="V16" s="14"/>
      <c r="W16" s="1"/>
      <c r="X16" s="14"/>
      <c r="Y16" s="711">
        <f t="shared" si="0"/>
        <v>108540</v>
      </c>
      <c r="Z16" s="706" t="s">
        <v>253</v>
      </c>
    </row>
    <row r="17" spans="1:26" ht="31.5" customHeight="1" outlineLevel="2">
      <c r="A17" s="107">
        <v>11</v>
      </c>
      <c r="B17" s="108"/>
      <c r="C17" s="108" t="s">
        <v>259</v>
      </c>
      <c r="D17" s="542"/>
      <c r="E17" s="547"/>
      <c r="F17" s="150"/>
      <c r="G17" s="156"/>
      <c r="H17" s="161"/>
      <c r="I17" s="6"/>
      <c r="J17" s="161"/>
      <c r="K17" s="14"/>
      <c r="L17" s="14"/>
      <c r="M17" s="6"/>
      <c r="N17" s="6"/>
      <c r="O17" s="360" t="s">
        <v>328</v>
      </c>
      <c r="P17" s="6">
        <v>9270</v>
      </c>
      <c r="Q17" s="360"/>
      <c r="R17" s="14"/>
      <c r="S17" s="360"/>
      <c r="T17" s="14"/>
      <c r="U17" s="1"/>
      <c r="V17" s="14"/>
      <c r="W17" s="1"/>
      <c r="X17" s="14"/>
      <c r="Y17" s="711">
        <f t="shared" si="0"/>
        <v>9270</v>
      </c>
      <c r="Z17" s="706" t="s">
        <v>271</v>
      </c>
    </row>
    <row r="18" spans="1:26" s="109" customFormat="1" ht="31.5" customHeight="1" outlineLevel="2">
      <c r="A18" s="107">
        <v>12</v>
      </c>
      <c r="B18" s="108" t="s">
        <v>8</v>
      </c>
      <c r="C18" s="108" t="s">
        <v>23</v>
      </c>
      <c r="D18" s="542"/>
      <c r="E18" s="547"/>
      <c r="F18" s="150"/>
      <c r="G18" s="156"/>
      <c r="H18" s="161" t="s">
        <v>364</v>
      </c>
      <c r="I18" s="6">
        <v>57760</v>
      </c>
      <c r="J18" s="161" t="s">
        <v>324</v>
      </c>
      <c r="K18" s="14">
        <v>2888</v>
      </c>
      <c r="L18" s="14"/>
      <c r="M18" s="6">
        <v>6000</v>
      </c>
      <c r="N18" s="6">
        <v>2880</v>
      </c>
      <c r="O18" s="360"/>
      <c r="P18" s="6"/>
      <c r="Q18" s="360"/>
      <c r="R18" s="14"/>
      <c r="S18" s="360"/>
      <c r="T18" s="14"/>
      <c r="U18" s="1"/>
      <c r="V18" s="14"/>
      <c r="W18" s="1"/>
      <c r="X18" s="14"/>
      <c r="Y18" s="711">
        <f t="shared" si="0"/>
        <v>69528</v>
      </c>
      <c r="Z18" s="705" t="s">
        <v>27</v>
      </c>
    </row>
    <row r="19" spans="1:26" s="122" customFormat="1" ht="31.5" customHeight="1" outlineLevel="2">
      <c r="A19" s="107">
        <v>13</v>
      </c>
      <c r="B19" s="117"/>
      <c r="C19" s="117" t="s">
        <v>103</v>
      </c>
      <c r="D19" s="543"/>
      <c r="E19" s="548"/>
      <c r="F19" s="149"/>
      <c r="G19" s="155"/>
      <c r="H19" s="161" t="s">
        <v>364</v>
      </c>
      <c r="I19" s="118">
        <v>16965</v>
      </c>
      <c r="J19" s="120"/>
      <c r="K19" s="119"/>
      <c r="L19" s="119"/>
      <c r="M19" s="118"/>
      <c r="N19" s="118"/>
      <c r="O19" s="161"/>
      <c r="P19" s="118"/>
      <c r="Q19" s="161"/>
      <c r="R19" s="119"/>
      <c r="S19" s="161"/>
      <c r="T19" s="119"/>
      <c r="U19" s="120"/>
      <c r="V19" s="119"/>
      <c r="W19" s="120"/>
      <c r="X19" s="119"/>
      <c r="Y19" s="711">
        <f t="shared" si="0"/>
        <v>16965</v>
      </c>
      <c r="Z19" s="706" t="s">
        <v>158</v>
      </c>
    </row>
    <row r="20" spans="1:26" s="109" customFormat="1" ht="31.5" customHeight="1" outlineLevel="2">
      <c r="A20" s="107">
        <v>14</v>
      </c>
      <c r="B20" s="108"/>
      <c r="C20" s="108" t="s">
        <v>105</v>
      </c>
      <c r="D20" s="542"/>
      <c r="E20" s="547"/>
      <c r="F20" s="150"/>
      <c r="G20" s="156"/>
      <c r="H20" s="161" t="s">
        <v>364</v>
      </c>
      <c r="I20" s="6">
        <v>15147</v>
      </c>
      <c r="J20" s="161" t="s">
        <v>324</v>
      </c>
      <c r="K20" s="14"/>
      <c r="L20" s="14">
        <v>445.5</v>
      </c>
      <c r="M20" s="6"/>
      <c r="N20" s="6"/>
      <c r="O20" s="360" t="s">
        <v>328</v>
      </c>
      <c r="P20" s="6">
        <v>26580</v>
      </c>
      <c r="Q20" s="360"/>
      <c r="R20" s="14"/>
      <c r="S20" s="360"/>
      <c r="T20" s="14"/>
      <c r="U20" s="1"/>
      <c r="V20" s="14"/>
      <c r="W20" s="1"/>
      <c r="X20" s="14"/>
      <c r="Y20" s="711">
        <f t="shared" si="0"/>
        <v>42172.5</v>
      </c>
      <c r="Z20" s="705" t="s">
        <v>159</v>
      </c>
    </row>
    <row r="21" spans="1:26" s="109" customFormat="1" ht="31.5" customHeight="1" outlineLevel="2">
      <c r="A21" s="107">
        <v>15</v>
      </c>
      <c r="B21" s="108" t="s">
        <v>0</v>
      </c>
      <c r="C21" s="108" t="s">
        <v>115</v>
      </c>
      <c r="D21" s="542"/>
      <c r="E21" s="547"/>
      <c r="F21" s="150"/>
      <c r="G21" s="156"/>
      <c r="H21" s="161" t="s">
        <v>364</v>
      </c>
      <c r="I21" s="6">
        <v>16350</v>
      </c>
      <c r="J21" s="161" t="s">
        <v>324</v>
      </c>
      <c r="K21" s="14"/>
      <c r="L21" s="14">
        <v>480.9</v>
      </c>
      <c r="M21" s="6"/>
      <c r="N21" s="6">
        <v>6000</v>
      </c>
      <c r="O21" s="360"/>
      <c r="P21" s="6"/>
      <c r="Q21" s="360"/>
      <c r="R21" s="14"/>
      <c r="S21" s="360"/>
      <c r="T21" s="14"/>
      <c r="U21" s="1"/>
      <c r="V21" s="14"/>
      <c r="W21" s="1"/>
      <c r="X21" s="14"/>
      <c r="Y21" s="711">
        <f t="shared" si="0"/>
        <v>22830.9</v>
      </c>
      <c r="Z21" s="705" t="s">
        <v>28</v>
      </c>
    </row>
    <row r="22" spans="1:26" s="109" customFormat="1" ht="31.5" customHeight="1" outlineLevel="2">
      <c r="A22" s="107">
        <v>16</v>
      </c>
      <c r="B22" s="108" t="s">
        <v>210</v>
      </c>
      <c r="C22" s="108" t="s">
        <v>211</v>
      </c>
      <c r="D22" s="542"/>
      <c r="E22" s="547"/>
      <c r="F22" s="407" t="s">
        <v>323</v>
      </c>
      <c r="G22" s="156">
        <v>8635.6</v>
      </c>
      <c r="H22" s="1"/>
      <c r="I22" s="6"/>
      <c r="J22" s="1"/>
      <c r="K22" s="14"/>
      <c r="L22" s="14"/>
      <c r="M22" s="6"/>
      <c r="N22" s="6"/>
      <c r="O22" s="360"/>
      <c r="P22" s="6"/>
      <c r="Q22" s="360"/>
      <c r="R22" s="14"/>
      <c r="S22" s="360"/>
      <c r="T22" s="14"/>
      <c r="U22" s="1"/>
      <c r="V22" s="14"/>
      <c r="W22" s="1"/>
      <c r="X22" s="14"/>
      <c r="Y22" s="711">
        <f t="shared" si="0"/>
        <v>8635.6</v>
      </c>
      <c r="Z22" s="706" t="s">
        <v>212</v>
      </c>
    </row>
    <row r="23" spans="1:26" s="109" customFormat="1" ht="31.5" customHeight="1" outlineLevel="2">
      <c r="A23" s="107">
        <v>17</v>
      </c>
      <c r="B23" s="108"/>
      <c r="C23" s="108" t="s">
        <v>332</v>
      </c>
      <c r="D23" s="542"/>
      <c r="E23" s="547"/>
      <c r="F23" s="407"/>
      <c r="G23" s="156"/>
      <c r="H23" s="1"/>
      <c r="I23" s="6"/>
      <c r="J23" s="1"/>
      <c r="K23" s="14"/>
      <c r="L23" s="14"/>
      <c r="M23" s="6"/>
      <c r="N23" s="6"/>
      <c r="O23" s="360"/>
      <c r="P23" s="6"/>
      <c r="Q23" s="360"/>
      <c r="R23" s="14"/>
      <c r="S23" s="360"/>
      <c r="T23" s="14"/>
      <c r="U23" s="1" t="s">
        <v>330</v>
      </c>
      <c r="V23" s="14">
        <v>43985.05</v>
      </c>
      <c r="W23" s="1"/>
      <c r="X23" s="14"/>
      <c r="Y23" s="711">
        <f t="shared" si="0"/>
        <v>43985.05</v>
      </c>
      <c r="Z23" s="706" t="s">
        <v>337</v>
      </c>
    </row>
    <row r="24" spans="1:26" ht="31.5" customHeight="1" outlineLevel="2">
      <c r="A24" s="107">
        <v>18</v>
      </c>
      <c r="B24" s="108" t="s">
        <v>10</v>
      </c>
      <c r="C24" s="108" t="s">
        <v>67</v>
      </c>
      <c r="D24" s="542"/>
      <c r="E24" s="547"/>
      <c r="F24" s="150"/>
      <c r="G24" s="156"/>
      <c r="H24" s="161" t="s">
        <v>364</v>
      </c>
      <c r="I24" s="6">
        <v>16030</v>
      </c>
      <c r="J24" s="698" t="s">
        <v>325</v>
      </c>
      <c r="K24" s="14"/>
      <c r="L24" s="14">
        <v>961.8</v>
      </c>
      <c r="M24" s="6"/>
      <c r="N24" s="6">
        <v>1185</v>
      </c>
      <c r="O24" s="360"/>
      <c r="P24" s="6"/>
      <c r="Q24" s="360"/>
      <c r="R24" s="14"/>
      <c r="S24" s="360"/>
      <c r="T24" s="14"/>
      <c r="U24" s="1"/>
      <c r="V24" s="14"/>
      <c r="W24" s="1"/>
      <c r="X24" s="14"/>
      <c r="Y24" s="711">
        <f t="shared" si="0"/>
        <v>18176.8</v>
      </c>
      <c r="Z24" s="705" t="s">
        <v>213</v>
      </c>
    </row>
    <row r="25" spans="1:26" ht="31.5" customHeight="1" outlineLevel="2">
      <c r="A25" s="107">
        <v>19</v>
      </c>
      <c r="B25" s="108"/>
      <c r="C25" s="108" t="s">
        <v>269</v>
      </c>
      <c r="D25" s="542"/>
      <c r="E25" s="547"/>
      <c r="F25" s="150" t="s">
        <v>323</v>
      </c>
      <c r="G25" s="156">
        <v>9071.32</v>
      </c>
      <c r="H25" s="161"/>
      <c r="I25" s="6"/>
      <c r="J25" s="161"/>
      <c r="K25" s="14"/>
      <c r="L25" s="14"/>
      <c r="M25" s="6"/>
      <c r="N25" s="6"/>
      <c r="O25" s="360"/>
      <c r="P25" s="6"/>
      <c r="Q25" s="360"/>
      <c r="R25" s="14"/>
      <c r="S25" s="360"/>
      <c r="T25" s="14"/>
      <c r="U25" s="1"/>
      <c r="V25" s="14"/>
      <c r="W25" s="1"/>
      <c r="X25" s="14"/>
      <c r="Y25" s="711">
        <f t="shared" si="0"/>
        <v>9071.32</v>
      </c>
      <c r="Z25" s="706" t="s">
        <v>270</v>
      </c>
    </row>
    <row r="26" spans="1:26" ht="31.5" customHeight="1" outlineLevel="2">
      <c r="A26" s="107">
        <v>20</v>
      </c>
      <c r="B26" s="108"/>
      <c r="C26" s="108" t="s">
        <v>331</v>
      </c>
      <c r="D26" s="542"/>
      <c r="E26" s="547"/>
      <c r="F26" s="150"/>
      <c r="G26" s="156"/>
      <c r="H26" s="161"/>
      <c r="I26" s="6"/>
      <c r="J26" s="161"/>
      <c r="K26" s="14"/>
      <c r="L26" s="14"/>
      <c r="M26" s="6"/>
      <c r="N26" s="6"/>
      <c r="O26" s="360"/>
      <c r="P26" s="6"/>
      <c r="Q26" s="360"/>
      <c r="R26" s="14"/>
      <c r="S26" s="360"/>
      <c r="T26" s="14"/>
      <c r="U26" s="1" t="s">
        <v>330</v>
      </c>
      <c r="V26" s="14">
        <v>61222.43</v>
      </c>
      <c r="W26" s="1"/>
      <c r="X26" s="14"/>
      <c r="Y26" s="711">
        <f t="shared" si="0"/>
        <v>61222.43</v>
      </c>
      <c r="Z26" s="706" t="s">
        <v>338</v>
      </c>
    </row>
    <row r="27" spans="1:26" s="121" customFormat="1" ht="31.5" customHeight="1" outlineLevel="2">
      <c r="A27" s="65">
        <v>21</v>
      </c>
      <c r="B27" s="977" t="s">
        <v>118</v>
      </c>
      <c r="C27" s="978" t="s">
        <v>119</v>
      </c>
      <c r="D27" s="979"/>
      <c r="E27" s="980"/>
      <c r="F27" s="981"/>
      <c r="G27" s="982"/>
      <c r="H27" s="160" t="s">
        <v>364</v>
      </c>
      <c r="I27" s="983">
        <v>26194</v>
      </c>
      <c r="J27" s="160" t="s">
        <v>324</v>
      </c>
      <c r="K27" s="975"/>
      <c r="L27" s="975">
        <v>832.8</v>
      </c>
      <c r="M27" s="983"/>
      <c r="N27" s="983"/>
      <c r="O27" s="160"/>
      <c r="P27" s="983"/>
      <c r="Q27" s="160"/>
      <c r="R27" s="975"/>
      <c r="S27" s="160"/>
      <c r="T27" s="975"/>
      <c r="U27" s="984"/>
      <c r="V27" s="975"/>
      <c r="W27" s="984"/>
      <c r="X27" s="975"/>
      <c r="Y27" s="712">
        <f t="shared" si="0"/>
        <v>27026.8</v>
      </c>
      <c r="Z27" s="710" t="s">
        <v>160</v>
      </c>
    </row>
    <row r="28" spans="1:26" s="109" customFormat="1" ht="31.5" customHeight="1" outlineLevel="2">
      <c r="A28" s="964">
        <v>22</v>
      </c>
      <c r="B28" s="976" t="s">
        <v>118</v>
      </c>
      <c r="C28" s="965" t="s">
        <v>228</v>
      </c>
      <c r="D28" s="966"/>
      <c r="E28" s="967"/>
      <c r="F28" s="968"/>
      <c r="G28" s="969"/>
      <c r="H28" s="972"/>
      <c r="I28" s="970"/>
      <c r="J28" s="971"/>
      <c r="K28" s="699"/>
      <c r="L28" s="699"/>
      <c r="M28" s="970"/>
      <c r="N28" s="970"/>
      <c r="O28" s="972" t="s">
        <v>328</v>
      </c>
      <c r="P28" s="970">
        <v>37170</v>
      </c>
      <c r="Q28" s="972"/>
      <c r="R28" s="699"/>
      <c r="S28" s="972"/>
      <c r="T28" s="699"/>
      <c r="U28" s="702"/>
      <c r="V28" s="699"/>
      <c r="W28" s="702"/>
      <c r="X28" s="699"/>
      <c r="Y28" s="973">
        <f t="shared" si="0"/>
        <v>37170</v>
      </c>
      <c r="Z28" s="974" t="s">
        <v>254</v>
      </c>
    </row>
    <row r="29" spans="1:26" s="109" customFormat="1" ht="31.5" customHeight="1" outlineLevel="2">
      <c r="A29" s="107">
        <v>23</v>
      </c>
      <c r="B29" s="549"/>
      <c r="C29" s="108" t="s">
        <v>333</v>
      </c>
      <c r="D29" s="542"/>
      <c r="E29" s="547"/>
      <c r="F29" s="150"/>
      <c r="G29" s="156"/>
      <c r="H29" s="360"/>
      <c r="I29" s="6"/>
      <c r="J29" s="161"/>
      <c r="K29" s="14"/>
      <c r="L29" s="14"/>
      <c r="M29" s="6"/>
      <c r="N29" s="6"/>
      <c r="O29" s="360"/>
      <c r="P29" s="6"/>
      <c r="Q29" s="360"/>
      <c r="R29" s="14"/>
      <c r="S29" s="360"/>
      <c r="T29" s="14"/>
      <c r="U29" s="1" t="s">
        <v>330</v>
      </c>
      <c r="V29" s="14">
        <v>218142.06</v>
      </c>
      <c r="W29" s="1"/>
      <c r="X29" s="14"/>
      <c r="Y29" s="711">
        <f t="shared" si="0"/>
        <v>218142.06</v>
      </c>
      <c r="Z29" s="706" t="s">
        <v>339</v>
      </c>
    </row>
    <row r="30" spans="1:26" s="121" customFormat="1" ht="31.5" customHeight="1" outlineLevel="2">
      <c r="A30" s="107">
        <v>24</v>
      </c>
      <c r="B30" s="117" t="s">
        <v>9</v>
      </c>
      <c r="C30" s="117" t="s">
        <v>84</v>
      </c>
      <c r="D30" s="543"/>
      <c r="E30" s="548"/>
      <c r="F30" s="407" t="s">
        <v>323</v>
      </c>
      <c r="G30" s="155">
        <v>32701.55</v>
      </c>
      <c r="H30" s="161" t="s">
        <v>364</v>
      </c>
      <c r="I30" s="118">
        <v>209592</v>
      </c>
      <c r="J30" s="161" t="s">
        <v>324</v>
      </c>
      <c r="K30" s="119">
        <v>9800</v>
      </c>
      <c r="L30" s="119">
        <v>392.1</v>
      </c>
      <c r="M30" s="118">
        <v>12000</v>
      </c>
      <c r="N30" s="550"/>
      <c r="O30" s="161"/>
      <c r="P30" s="118"/>
      <c r="Q30" s="161"/>
      <c r="R30" s="119"/>
      <c r="S30" s="161"/>
      <c r="T30" s="119"/>
      <c r="U30" s="120"/>
      <c r="V30" s="119"/>
      <c r="W30" s="120"/>
      <c r="X30" s="119"/>
      <c r="Y30" s="711">
        <f t="shared" si="0"/>
        <v>264485.65</v>
      </c>
      <c r="Z30" s="706" t="s">
        <v>29</v>
      </c>
    </row>
    <row r="31" spans="1:26" ht="31.5" customHeight="1" outlineLevel="2">
      <c r="A31" s="107">
        <v>25</v>
      </c>
      <c r="B31" s="108" t="s">
        <v>9</v>
      </c>
      <c r="C31" s="108" t="s">
        <v>54</v>
      </c>
      <c r="D31" s="542"/>
      <c r="E31" s="547"/>
      <c r="F31" s="150"/>
      <c r="G31" s="156"/>
      <c r="H31" s="161" t="s">
        <v>364</v>
      </c>
      <c r="I31" s="6">
        <v>27500</v>
      </c>
      <c r="J31" s="161" t="s">
        <v>324</v>
      </c>
      <c r="K31" s="551">
        <v>1375</v>
      </c>
      <c r="L31" s="14"/>
      <c r="M31" s="6">
        <v>3000</v>
      </c>
      <c r="N31" s="6"/>
      <c r="O31" s="360"/>
      <c r="P31" s="6"/>
      <c r="Q31" s="360"/>
      <c r="R31" s="14"/>
      <c r="S31" s="360"/>
      <c r="T31" s="14"/>
      <c r="U31" s="1"/>
      <c r="V31" s="14"/>
      <c r="W31" s="1"/>
      <c r="X31" s="14"/>
      <c r="Y31" s="711">
        <f t="shared" si="0"/>
        <v>31875</v>
      </c>
      <c r="Z31" s="706" t="s">
        <v>55</v>
      </c>
    </row>
    <row r="32" spans="1:26" ht="31.5" customHeight="1" outlineLevel="2">
      <c r="A32" s="107">
        <v>26</v>
      </c>
      <c r="B32" s="108"/>
      <c r="C32" s="108" t="s">
        <v>89</v>
      </c>
      <c r="D32" s="542"/>
      <c r="E32" s="547"/>
      <c r="F32" s="150"/>
      <c r="G32" s="156"/>
      <c r="H32" s="161" t="s">
        <v>364</v>
      </c>
      <c r="I32" s="6">
        <v>16350</v>
      </c>
      <c r="J32" s="161" t="s">
        <v>324</v>
      </c>
      <c r="K32" s="14"/>
      <c r="L32" s="14">
        <v>480.9</v>
      </c>
      <c r="M32" s="6"/>
      <c r="N32" s="6"/>
      <c r="O32" s="360" t="s">
        <v>328</v>
      </c>
      <c r="P32" s="6">
        <v>17220</v>
      </c>
      <c r="Q32" s="360"/>
      <c r="R32" s="14"/>
      <c r="S32" s="360"/>
      <c r="T32" s="14"/>
      <c r="U32" s="1"/>
      <c r="V32" s="14"/>
      <c r="W32" s="1"/>
      <c r="X32" s="14"/>
      <c r="Y32" s="711">
        <f t="shared" si="0"/>
        <v>34050.9</v>
      </c>
      <c r="Z32" s="705" t="s">
        <v>161</v>
      </c>
    </row>
    <row r="33" spans="1:26" s="121" customFormat="1" ht="31.5" customHeight="1" outlineLevel="2">
      <c r="A33" s="107">
        <v>27</v>
      </c>
      <c r="B33" s="117"/>
      <c r="C33" s="117" t="s">
        <v>19</v>
      </c>
      <c r="D33" s="697" t="s">
        <v>318</v>
      </c>
      <c r="E33" s="548">
        <v>10000</v>
      </c>
      <c r="F33" s="407" t="s">
        <v>323</v>
      </c>
      <c r="G33" s="155">
        <v>6829.94</v>
      </c>
      <c r="H33" s="161" t="s">
        <v>364</v>
      </c>
      <c r="I33" s="118">
        <v>13070</v>
      </c>
      <c r="J33" s="161" t="s">
        <v>324</v>
      </c>
      <c r="K33" s="119"/>
      <c r="L33" s="119">
        <v>392.1</v>
      </c>
      <c r="M33" s="118"/>
      <c r="N33" s="118"/>
      <c r="O33" s="360"/>
      <c r="P33" s="118"/>
      <c r="Q33" s="161"/>
      <c r="R33" s="119"/>
      <c r="S33" s="161"/>
      <c r="T33" s="119"/>
      <c r="U33" s="120"/>
      <c r="V33" s="119"/>
      <c r="W33" s="120"/>
      <c r="X33" s="119"/>
      <c r="Y33" s="711">
        <f t="shared" si="0"/>
        <v>30292.039999999997</v>
      </c>
      <c r="Z33" s="706" t="s">
        <v>30</v>
      </c>
    </row>
    <row r="34" spans="1:26" ht="31.5" customHeight="1" outlineLevel="2">
      <c r="A34" s="107">
        <v>28</v>
      </c>
      <c r="B34" s="108"/>
      <c r="C34" s="108" t="s">
        <v>68</v>
      </c>
      <c r="D34" s="542"/>
      <c r="E34" s="547"/>
      <c r="F34" s="150"/>
      <c r="G34" s="156"/>
      <c r="H34" s="161" t="s">
        <v>364</v>
      </c>
      <c r="I34" s="6">
        <v>33340</v>
      </c>
      <c r="J34" s="161" t="s">
        <v>324</v>
      </c>
      <c r="K34" s="14"/>
      <c r="L34" s="14">
        <v>961.8</v>
      </c>
      <c r="M34" s="6"/>
      <c r="N34" s="6"/>
      <c r="O34" s="360"/>
      <c r="P34" s="6"/>
      <c r="Q34" s="360"/>
      <c r="R34" s="14"/>
      <c r="S34" s="360"/>
      <c r="T34" s="14"/>
      <c r="U34" s="1"/>
      <c r="V34" s="14"/>
      <c r="W34" s="1"/>
      <c r="X34" s="14"/>
      <c r="Y34" s="711">
        <f t="shared" si="0"/>
        <v>34301.8</v>
      </c>
      <c r="Z34" s="705" t="s">
        <v>31</v>
      </c>
    </row>
    <row r="35" spans="1:26" ht="31.5" customHeight="1" outlineLevel="2">
      <c r="A35" s="107">
        <v>29</v>
      </c>
      <c r="B35" s="108"/>
      <c r="C35" s="108" t="s">
        <v>93</v>
      </c>
      <c r="D35" s="542"/>
      <c r="E35" s="547"/>
      <c r="F35" s="150"/>
      <c r="G35" s="156"/>
      <c r="H35" s="161" t="s">
        <v>364</v>
      </c>
      <c r="I35" s="6">
        <v>65180</v>
      </c>
      <c r="J35" s="161" t="s">
        <v>324</v>
      </c>
      <c r="K35" s="14"/>
      <c r="L35" s="14">
        <v>1936.2</v>
      </c>
      <c r="M35" s="6"/>
      <c r="N35" s="6"/>
      <c r="O35" s="360"/>
      <c r="P35" s="6"/>
      <c r="Q35" s="360"/>
      <c r="R35" s="14"/>
      <c r="S35" s="360"/>
      <c r="T35" s="14"/>
      <c r="U35" s="1"/>
      <c r="V35" s="14"/>
      <c r="W35" s="1"/>
      <c r="X35" s="14"/>
      <c r="Y35" s="711">
        <f t="shared" si="0"/>
        <v>67116.2</v>
      </c>
      <c r="Z35" s="705" t="s">
        <v>162</v>
      </c>
    </row>
    <row r="36" spans="1:26" ht="31.5" customHeight="1" outlineLevel="2">
      <c r="A36" s="107">
        <v>30</v>
      </c>
      <c r="B36" s="108"/>
      <c r="C36" s="108" t="s">
        <v>87</v>
      </c>
      <c r="D36" s="542"/>
      <c r="E36" s="547"/>
      <c r="F36" s="407" t="s">
        <v>323</v>
      </c>
      <c r="G36" s="156">
        <v>18065.72</v>
      </c>
      <c r="H36" s="161" t="s">
        <v>364</v>
      </c>
      <c r="I36" s="6">
        <v>24240</v>
      </c>
      <c r="J36" s="161" t="s">
        <v>324</v>
      </c>
      <c r="K36" s="14"/>
      <c r="L36" s="14">
        <v>457.8</v>
      </c>
      <c r="M36" s="6"/>
      <c r="N36" s="6"/>
      <c r="O36" s="360"/>
      <c r="P36" s="6"/>
      <c r="Q36" s="360"/>
      <c r="R36" s="14"/>
      <c r="S36" s="360"/>
      <c r="T36" s="14"/>
      <c r="U36" s="1"/>
      <c r="V36" s="14"/>
      <c r="W36" s="1"/>
      <c r="X36" s="14"/>
      <c r="Y36" s="711">
        <f t="shared" si="0"/>
        <v>42763.520000000004</v>
      </c>
      <c r="Z36" s="705" t="s">
        <v>32</v>
      </c>
    </row>
    <row r="37" spans="1:26" ht="31.5" customHeight="1" outlineLevel="2">
      <c r="A37" s="107">
        <v>31</v>
      </c>
      <c r="B37" s="108"/>
      <c r="C37" s="108" t="s">
        <v>91</v>
      </c>
      <c r="D37" s="542"/>
      <c r="E37" s="547"/>
      <c r="F37" s="407" t="s">
        <v>323</v>
      </c>
      <c r="G37" s="156">
        <v>16046.77</v>
      </c>
      <c r="H37" s="161"/>
      <c r="I37" s="6"/>
      <c r="J37" s="1"/>
      <c r="K37" s="14"/>
      <c r="L37" s="14"/>
      <c r="M37" s="6"/>
      <c r="N37" s="6">
        <v>10351</v>
      </c>
      <c r="O37" s="360"/>
      <c r="P37" s="6"/>
      <c r="Q37" s="360"/>
      <c r="R37" s="14"/>
      <c r="S37" s="360"/>
      <c r="T37" s="14"/>
      <c r="U37" s="1" t="s">
        <v>330</v>
      </c>
      <c r="V37" s="14">
        <v>74596.26</v>
      </c>
      <c r="W37" s="1"/>
      <c r="X37" s="14"/>
      <c r="Y37" s="711">
        <f t="shared" si="0"/>
        <v>100994.03</v>
      </c>
      <c r="Z37" s="705" t="s">
        <v>33</v>
      </c>
    </row>
    <row r="38" spans="1:26" ht="31.5" customHeight="1" outlineLevel="2">
      <c r="A38" s="107">
        <v>32</v>
      </c>
      <c r="B38" s="108"/>
      <c r="C38" s="108" t="s">
        <v>205</v>
      </c>
      <c r="D38" s="542"/>
      <c r="E38" s="547"/>
      <c r="F38" s="407" t="s">
        <v>323</v>
      </c>
      <c r="G38" s="156">
        <v>11484.35</v>
      </c>
      <c r="H38" s="1"/>
      <c r="I38" s="6"/>
      <c r="J38" s="161"/>
      <c r="K38" s="14"/>
      <c r="L38" s="14"/>
      <c r="M38" s="6"/>
      <c r="N38" s="6"/>
      <c r="O38" s="360"/>
      <c r="P38" s="6"/>
      <c r="Q38" s="360"/>
      <c r="R38" s="14"/>
      <c r="S38" s="360"/>
      <c r="T38" s="14"/>
      <c r="U38" s="1"/>
      <c r="V38" s="14"/>
      <c r="W38" s="1"/>
      <c r="X38" s="14"/>
      <c r="Y38" s="711">
        <f t="shared" si="0"/>
        <v>11484.35</v>
      </c>
      <c r="Z38" s="707" t="s">
        <v>204</v>
      </c>
    </row>
    <row r="39" spans="1:26" ht="31.5" customHeight="1" outlineLevel="2">
      <c r="A39" s="107">
        <v>33</v>
      </c>
      <c r="B39" s="108"/>
      <c r="C39" s="108" t="s">
        <v>206</v>
      </c>
      <c r="D39" s="542"/>
      <c r="E39" s="547"/>
      <c r="F39" s="407" t="s">
        <v>323</v>
      </c>
      <c r="G39" s="156">
        <v>15591.01</v>
      </c>
      <c r="H39" s="1"/>
      <c r="I39" s="6"/>
      <c r="J39" s="161"/>
      <c r="K39" s="14"/>
      <c r="L39" s="14"/>
      <c r="M39" s="6"/>
      <c r="N39" s="6"/>
      <c r="O39" s="360"/>
      <c r="P39" s="6"/>
      <c r="Q39" s="360"/>
      <c r="R39" s="14"/>
      <c r="S39" s="360"/>
      <c r="T39" s="14"/>
      <c r="U39" s="1"/>
      <c r="V39" s="14"/>
      <c r="W39" s="1"/>
      <c r="X39" s="14"/>
      <c r="Y39" s="711">
        <f t="shared" si="0"/>
        <v>15591.01</v>
      </c>
      <c r="Z39" s="706" t="s">
        <v>207</v>
      </c>
    </row>
    <row r="40" spans="1:26" ht="31.5" customHeight="1" outlineLevel="2">
      <c r="A40" s="107">
        <v>34</v>
      </c>
      <c r="B40" s="108"/>
      <c r="C40" s="108" t="s">
        <v>208</v>
      </c>
      <c r="D40" s="542"/>
      <c r="E40" s="547"/>
      <c r="F40" s="407" t="s">
        <v>323</v>
      </c>
      <c r="G40" s="156">
        <v>8329.62</v>
      </c>
      <c r="H40" s="1"/>
      <c r="I40" s="6"/>
      <c r="J40" s="1"/>
      <c r="K40" s="14"/>
      <c r="L40" s="14"/>
      <c r="M40" s="6"/>
      <c r="N40" s="6"/>
      <c r="O40" s="360"/>
      <c r="P40" s="6"/>
      <c r="Q40" s="360"/>
      <c r="R40" s="14"/>
      <c r="S40" s="360"/>
      <c r="T40" s="14"/>
      <c r="U40" s="1"/>
      <c r="V40" s="14"/>
      <c r="W40" s="1"/>
      <c r="X40" s="14"/>
      <c r="Y40" s="711">
        <f t="shared" si="0"/>
        <v>8329.62</v>
      </c>
      <c r="Z40" s="706" t="s">
        <v>209</v>
      </c>
    </row>
    <row r="41" spans="1:26" ht="31.5" customHeight="1" outlineLevel="2">
      <c r="A41" s="107">
        <v>35</v>
      </c>
      <c r="B41" s="108"/>
      <c r="C41" s="108" t="s">
        <v>315</v>
      </c>
      <c r="D41" s="542" t="s">
        <v>316</v>
      </c>
      <c r="E41" s="547">
        <v>8000</v>
      </c>
      <c r="F41" s="407"/>
      <c r="G41" s="156"/>
      <c r="H41" s="1"/>
      <c r="I41" s="6"/>
      <c r="J41" s="1"/>
      <c r="K41" s="14"/>
      <c r="L41" s="14"/>
      <c r="M41" s="6"/>
      <c r="N41" s="6"/>
      <c r="O41" s="360"/>
      <c r="P41" s="6"/>
      <c r="Q41" s="360"/>
      <c r="R41" s="14"/>
      <c r="S41" s="360"/>
      <c r="T41" s="14"/>
      <c r="U41" s="1"/>
      <c r="V41" s="14"/>
      <c r="W41" s="1"/>
      <c r="X41" s="14"/>
      <c r="Y41" s="711">
        <f t="shared" si="0"/>
        <v>8000</v>
      </c>
      <c r="Z41" s="706" t="s">
        <v>340</v>
      </c>
    </row>
    <row r="42" spans="1:26" ht="31.5" customHeight="1" outlineLevel="2">
      <c r="A42" s="107">
        <v>36</v>
      </c>
      <c r="B42" s="108" t="s">
        <v>7</v>
      </c>
      <c r="C42" s="108" t="s">
        <v>109</v>
      </c>
      <c r="D42" s="542"/>
      <c r="E42" s="547"/>
      <c r="F42" s="150"/>
      <c r="G42" s="156"/>
      <c r="H42" s="161" t="s">
        <v>364</v>
      </c>
      <c r="I42" s="6">
        <v>16350</v>
      </c>
      <c r="J42" s="161" t="s">
        <v>324</v>
      </c>
      <c r="K42" s="14"/>
      <c r="L42" s="14">
        <v>480.9</v>
      </c>
      <c r="M42" s="6"/>
      <c r="N42" s="6"/>
      <c r="O42" s="360"/>
      <c r="P42" s="6"/>
      <c r="Q42" s="360"/>
      <c r="R42" s="14"/>
      <c r="S42" s="360"/>
      <c r="T42" s="14"/>
      <c r="U42" s="1"/>
      <c r="V42" s="14"/>
      <c r="W42" s="1"/>
      <c r="X42" s="14"/>
      <c r="Y42" s="711">
        <f t="shared" si="0"/>
        <v>16830.9</v>
      </c>
      <c r="Z42" s="705" t="s">
        <v>163</v>
      </c>
    </row>
    <row r="43" spans="1:26" ht="31.5" customHeight="1" outlineLevel="2">
      <c r="A43" s="107">
        <v>37</v>
      </c>
      <c r="B43" s="108"/>
      <c r="C43" s="108" t="s">
        <v>78</v>
      </c>
      <c r="D43" s="542"/>
      <c r="E43" s="547"/>
      <c r="F43" s="150"/>
      <c r="G43" s="156"/>
      <c r="H43" s="161" t="s">
        <v>364</v>
      </c>
      <c r="I43" s="6">
        <v>56120</v>
      </c>
      <c r="J43" s="161" t="s">
        <v>324</v>
      </c>
      <c r="K43" s="14"/>
      <c r="L43" s="14">
        <v>1683.6</v>
      </c>
      <c r="M43" s="6"/>
      <c r="N43" s="6">
        <v>2285</v>
      </c>
      <c r="O43" s="360" t="s">
        <v>328</v>
      </c>
      <c r="P43" s="6">
        <v>37170</v>
      </c>
      <c r="Q43" s="360"/>
      <c r="R43" s="14"/>
      <c r="S43" s="360"/>
      <c r="T43" s="14"/>
      <c r="U43" s="1"/>
      <c r="V43" s="14"/>
      <c r="W43" s="1"/>
      <c r="X43" s="14"/>
      <c r="Y43" s="711">
        <f t="shared" si="0"/>
        <v>97258.6</v>
      </c>
      <c r="Z43" s="705" t="s">
        <v>164</v>
      </c>
    </row>
    <row r="44" spans="1:26" ht="31.5" customHeight="1" outlineLevel="2">
      <c r="A44" s="107">
        <v>38</v>
      </c>
      <c r="B44" s="108"/>
      <c r="C44" s="108" t="s">
        <v>107</v>
      </c>
      <c r="D44" s="542"/>
      <c r="E44" s="547"/>
      <c r="F44" s="150"/>
      <c r="G44" s="156"/>
      <c r="H44" s="161" t="s">
        <v>364</v>
      </c>
      <c r="I44" s="6">
        <v>46800</v>
      </c>
      <c r="J44" s="161" t="s">
        <v>324</v>
      </c>
      <c r="K44" s="14"/>
      <c r="L44" s="119">
        <v>1395.6</v>
      </c>
      <c r="M44" s="6"/>
      <c r="N44" s="6"/>
      <c r="O44" s="360" t="s">
        <v>328</v>
      </c>
      <c r="P44" s="6">
        <v>42270</v>
      </c>
      <c r="Q44" s="360"/>
      <c r="R44" s="14"/>
      <c r="S44" s="360"/>
      <c r="T44" s="14"/>
      <c r="U44" s="1"/>
      <c r="V44" s="14"/>
      <c r="W44" s="1"/>
      <c r="X44" s="14"/>
      <c r="Y44" s="711">
        <f t="shared" si="0"/>
        <v>90465.6</v>
      </c>
      <c r="Z44" s="705" t="s">
        <v>165</v>
      </c>
    </row>
    <row r="45" spans="1:26" ht="31.5" customHeight="1" outlineLevel="2">
      <c r="A45" s="107">
        <v>39</v>
      </c>
      <c r="B45" s="108"/>
      <c r="C45" s="108" t="s">
        <v>234</v>
      </c>
      <c r="D45" s="542"/>
      <c r="E45" s="547"/>
      <c r="F45" s="150"/>
      <c r="G45" s="156"/>
      <c r="H45" s="1"/>
      <c r="I45" s="6"/>
      <c r="J45" s="161"/>
      <c r="K45" s="14"/>
      <c r="L45" s="14"/>
      <c r="M45" s="6"/>
      <c r="N45" s="6"/>
      <c r="O45" s="360" t="s">
        <v>328</v>
      </c>
      <c r="P45" s="6">
        <v>111420</v>
      </c>
      <c r="Q45" s="360"/>
      <c r="R45" s="14"/>
      <c r="S45" s="360"/>
      <c r="T45" s="14"/>
      <c r="U45" s="1"/>
      <c r="V45" s="14"/>
      <c r="W45" s="1"/>
      <c r="X45" s="14"/>
      <c r="Y45" s="711">
        <f t="shared" si="0"/>
        <v>111420</v>
      </c>
      <c r="Z45" s="706" t="s">
        <v>255</v>
      </c>
    </row>
    <row r="46" spans="1:26" ht="31.5" customHeight="1" outlineLevel="2">
      <c r="A46" s="107">
        <v>40</v>
      </c>
      <c r="B46" s="108"/>
      <c r="C46" s="108" t="s">
        <v>249</v>
      </c>
      <c r="D46" s="542"/>
      <c r="E46" s="547"/>
      <c r="F46" s="150"/>
      <c r="G46" s="156"/>
      <c r="H46" s="1"/>
      <c r="I46" s="6"/>
      <c r="J46" s="161"/>
      <c r="K46" s="14"/>
      <c r="L46" s="14"/>
      <c r="M46" s="6"/>
      <c r="N46" s="6"/>
      <c r="O46" s="360"/>
      <c r="P46" s="6"/>
      <c r="Q46" s="360" t="s">
        <v>314</v>
      </c>
      <c r="R46" s="6">
        <v>219360</v>
      </c>
      <c r="S46" s="360" t="s">
        <v>327</v>
      </c>
      <c r="T46" s="6">
        <v>28929</v>
      </c>
      <c r="U46" s="1" t="s">
        <v>330</v>
      </c>
      <c r="V46" s="14">
        <v>32097.2</v>
      </c>
      <c r="W46" s="1"/>
      <c r="X46" s="14"/>
      <c r="Y46" s="711">
        <f t="shared" si="0"/>
        <v>280386.2</v>
      </c>
      <c r="Z46" s="706" t="s">
        <v>256</v>
      </c>
    </row>
    <row r="47" spans="1:26" ht="31.5" customHeight="1" outlineLevel="2">
      <c r="A47" s="107">
        <v>41</v>
      </c>
      <c r="B47" s="108"/>
      <c r="C47" s="108" t="s">
        <v>317</v>
      </c>
      <c r="D47" s="542" t="s">
        <v>316</v>
      </c>
      <c r="E47" s="547">
        <v>22000</v>
      </c>
      <c r="F47" s="150"/>
      <c r="G47" s="156"/>
      <c r="H47" s="1"/>
      <c r="I47" s="6"/>
      <c r="J47" s="161"/>
      <c r="K47" s="14"/>
      <c r="L47" s="14"/>
      <c r="M47" s="6"/>
      <c r="N47" s="6"/>
      <c r="O47" s="360"/>
      <c r="P47" s="6"/>
      <c r="Q47" s="360"/>
      <c r="R47" s="6"/>
      <c r="S47" s="360"/>
      <c r="T47" s="6"/>
      <c r="U47" s="1"/>
      <c r="V47" s="14"/>
      <c r="W47" s="1"/>
      <c r="X47" s="14"/>
      <c r="Y47" s="711">
        <f t="shared" si="0"/>
        <v>22000</v>
      </c>
      <c r="Z47" s="706" t="s">
        <v>341</v>
      </c>
    </row>
    <row r="48" spans="1:26" ht="31.5" customHeight="1" outlineLevel="2">
      <c r="A48" s="65">
        <v>42</v>
      </c>
      <c r="B48" s="66"/>
      <c r="C48" s="66" t="s">
        <v>329</v>
      </c>
      <c r="D48" s="541"/>
      <c r="E48" s="177"/>
      <c r="F48" s="148"/>
      <c r="G48" s="154"/>
      <c r="H48" s="2"/>
      <c r="I48" s="7"/>
      <c r="J48" s="160"/>
      <c r="K48" s="15"/>
      <c r="L48" s="15"/>
      <c r="M48" s="7"/>
      <c r="N48" s="7"/>
      <c r="O48" s="361"/>
      <c r="P48" s="7"/>
      <c r="Q48" s="361"/>
      <c r="R48" s="7"/>
      <c r="S48" s="361"/>
      <c r="T48" s="7"/>
      <c r="U48" s="2" t="s">
        <v>330</v>
      </c>
      <c r="V48" s="15">
        <v>97520</v>
      </c>
      <c r="W48" s="2"/>
      <c r="X48" s="15"/>
      <c r="Y48" s="712">
        <f t="shared" si="0"/>
        <v>97520</v>
      </c>
      <c r="Z48" s="710" t="s">
        <v>342</v>
      </c>
    </row>
    <row r="49" spans="1:26" ht="31.5" customHeight="1" outlineLevel="2">
      <c r="A49" s="964">
        <v>43</v>
      </c>
      <c r="B49" s="965" t="s">
        <v>248</v>
      </c>
      <c r="C49" s="965" t="s">
        <v>250</v>
      </c>
      <c r="D49" s="966"/>
      <c r="E49" s="967"/>
      <c r="F49" s="968"/>
      <c r="G49" s="969"/>
      <c r="H49" s="702"/>
      <c r="I49" s="970"/>
      <c r="J49" s="971"/>
      <c r="K49" s="699"/>
      <c r="L49" s="699"/>
      <c r="M49" s="970"/>
      <c r="N49" s="970"/>
      <c r="O49" s="972"/>
      <c r="P49" s="970"/>
      <c r="Q49" s="985" t="s">
        <v>314</v>
      </c>
      <c r="R49" s="986">
        <v>851836.5</v>
      </c>
      <c r="S49" s="972" t="s">
        <v>327</v>
      </c>
      <c r="T49" s="970">
        <v>2840</v>
      </c>
      <c r="U49" s="702"/>
      <c r="V49" s="699"/>
      <c r="W49" s="702" t="s">
        <v>335</v>
      </c>
      <c r="X49" s="699">
        <v>26747.66</v>
      </c>
      <c r="Y49" s="973">
        <f t="shared" si="0"/>
        <v>881424.16</v>
      </c>
      <c r="Z49" s="974" t="s">
        <v>257</v>
      </c>
    </row>
    <row r="50" spans="1:26" ht="31.5" customHeight="1" outlineLevel="2">
      <c r="A50" s="107">
        <v>44</v>
      </c>
      <c r="B50" s="108" t="s">
        <v>278</v>
      </c>
      <c r="C50" s="108" t="s">
        <v>279</v>
      </c>
      <c r="D50" s="542" t="s">
        <v>316</v>
      </c>
      <c r="E50" s="547">
        <v>4500</v>
      </c>
      <c r="F50" s="150"/>
      <c r="G50" s="156"/>
      <c r="H50" s="1"/>
      <c r="I50" s="6"/>
      <c r="J50" s="161"/>
      <c r="K50" s="14"/>
      <c r="L50" s="14"/>
      <c r="M50" s="6"/>
      <c r="N50" s="6"/>
      <c r="O50" s="360"/>
      <c r="P50" s="6"/>
      <c r="Q50" s="552"/>
      <c r="R50" s="551"/>
      <c r="S50" s="360"/>
      <c r="T50" s="6"/>
      <c r="U50" s="1"/>
      <c r="V50" s="14"/>
      <c r="W50" s="1"/>
      <c r="X50" s="14"/>
      <c r="Y50" s="711">
        <f t="shared" si="0"/>
        <v>4500</v>
      </c>
      <c r="Z50" s="706" t="s">
        <v>282</v>
      </c>
    </row>
    <row r="51" spans="1:26" ht="31.5" customHeight="1" outlineLevel="2">
      <c r="A51" s="107">
        <v>45</v>
      </c>
      <c r="B51" s="108" t="s">
        <v>278</v>
      </c>
      <c r="C51" s="108" t="s">
        <v>321</v>
      </c>
      <c r="D51" s="542" t="s">
        <v>322</v>
      </c>
      <c r="E51" s="547">
        <v>16000</v>
      </c>
      <c r="F51" s="150"/>
      <c r="G51" s="156"/>
      <c r="H51" s="1"/>
      <c r="I51" s="6"/>
      <c r="J51" s="161"/>
      <c r="K51" s="14"/>
      <c r="L51" s="14"/>
      <c r="M51" s="6"/>
      <c r="N51" s="6"/>
      <c r="O51" s="360"/>
      <c r="P51" s="6"/>
      <c r="Q51" s="552"/>
      <c r="R51" s="551"/>
      <c r="S51" s="360"/>
      <c r="T51" s="6"/>
      <c r="U51" s="1"/>
      <c r="V51" s="14"/>
      <c r="W51" s="1"/>
      <c r="X51" s="14"/>
      <c r="Y51" s="711">
        <f t="shared" si="0"/>
        <v>16000</v>
      </c>
      <c r="Z51" s="706" t="s">
        <v>343</v>
      </c>
    </row>
    <row r="52" spans="1:26" ht="31.5" customHeight="1" outlineLevel="2">
      <c r="A52" s="65">
        <v>46</v>
      </c>
      <c r="B52" s="66" t="s">
        <v>280</v>
      </c>
      <c r="C52" s="66" t="s">
        <v>281</v>
      </c>
      <c r="D52" s="541" t="s">
        <v>316</v>
      </c>
      <c r="E52" s="177">
        <v>13500</v>
      </c>
      <c r="F52" s="148"/>
      <c r="G52" s="154"/>
      <c r="H52" s="2"/>
      <c r="I52" s="7"/>
      <c r="J52" s="160"/>
      <c r="K52" s="15"/>
      <c r="L52" s="15"/>
      <c r="M52" s="7"/>
      <c r="N52" s="7"/>
      <c r="O52" s="361"/>
      <c r="P52" s="7"/>
      <c r="Q52" s="500"/>
      <c r="R52" s="536"/>
      <c r="S52" s="361"/>
      <c r="T52" s="7"/>
      <c r="U52" s="2"/>
      <c r="V52" s="15"/>
      <c r="W52" s="2"/>
      <c r="X52" s="15"/>
      <c r="Y52" s="712">
        <f t="shared" si="0"/>
        <v>13500</v>
      </c>
      <c r="Z52" s="710" t="s">
        <v>283</v>
      </c>
    </row>
    <row r="53" spans="1:26" s="110" customFormat="1" ht="29.25" customHeight="1" outlineLevel="1">
      <c r="A53" s="358"/>
      <c r="B53" s="815" t="s">
        <v>34</v>
      </c>
      <c r="C53" s="815"/>
      <c r="D53" s="538"/>
      <c r="E53" s="359">
        <f>SUM(E7:E52)</f>
        <v>161360</v>
      </c>
      <c r="F53" s="359"/>
      <c r="G53" s="304">
        <f>SUM(G7:G52)</f>
        <v>126755.88</v>
      </c>
      <c r="H53" s="359"/>
      <c r="I53" s="359">
        <f>SUM(I7:I52)</f>
        <v>907618</v>
      </c>
      <c r="J53" s="359"/>
      <c r="K53" s="304">
        <f>SUM(K7:K52)</f>
        <v>16225</v>
      </c>
      <c r="L53" s="304">
        <f>SUM(L7:L52)</f>
        <v>16868.399999999998</v>
      </c>
      <c r="M53" s="359">
        <f>SUM(M7:M52)</f>
        <v>24000</v>
      </c>
      <c r="N53" s="359">
        <f>SUM(N7:N52)</f>
        <v>24973</v>
      </c>
      <c r="O53" s="359"/>
      <c r="P53" s="359">
        <f>SUM(P7:P52)</f>
        <v>374910</v>
      </c>
      <c r="Q53" s="359"/>
      <c r="R53" s="304">
        <f>SUM(R7:R52)</f>
        <v>1352930.5</v>
      </c>
      <c r="S53" s="359"/>
      <c r="T53" s="359">
        <f>SUM(T7:T52)</f>
        <v>31769</v>
      </c>
      <c r="U53" s="359"/>
      <c r="V53" s="304">
        <f>SUM(V7:V52)</f>
        <v>605898.98</v>
      </c>
      <c r="W53" s="304"/>
      <c r="X53" s="304">
        <f>SUM(X7:X52)</f>
        <v>26747.66</v>
      </c>
      <c r="Y53" s="304">
        <f>SUM(Y7:Y52)</f>
        <v>3670056.420000001</v>
      </c>
      <c r="Z53" s="708"/>
    </row>
  </sheetData>
  <sheetProtection password="CC71" sheet="1" objects="1" scenarios="1" selectLockedCells="1" selectUnlockedCells="1"/>
  <mergeCells count="20">
    <mergeCell ref="W4:X6"/>
    <mergeCell ref="F4:N4"/>
    <mergeCell ref="H5:I6"/>
    <mergeCell ref="F5:G6"/>
    <mergeCell ref="D4:E6"/>
    <mergeCell ref="B53:C53"/>
    <mergeCell ref="B4:B6"/>
    <mergeCell ref="C4:C6"/>
    <mergeCell ref="U4:V6"/>
    <mergeCell ref="J5:N5"/>
    <mergeCell ref="A1:Z1"/>
    <mergeCell ref="A4:A6"/>
    <mergeCell ref="Y4:Y6"/>
    <mergeCell ref="Z4:Z6"/>
    <mergeCell ref="J6:K6"/>
    <mergeCell ref="O6:P6"/>
    <mergeCell ref="O4:P5"/>
    <mergeCell ref="Q4:T5"/>
    <mergeCell ref="Q6:R6"/>
    <mergeCell ref="S6:T6"/>
  </mergeCells>
  <printOptions/>
  <pageMargins left="0.16" right="0.16" top="0.36" bottom="0.3" header="0.16" footer="0.33"/>
  <pageSetup horizontalDpi="600" verticalDpi="600" orientation="landscape" paperSize="9" scale="70" r:id="rId1"/>
  <headerFooter alignWithMargins="0">
    <oddHeader>&amp;Rหน้าที่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AY54"/>
  <sheetViews>
    <sheetView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X1" sqref="X1"/>
    </sheetView>
  </sheetViews>
  <sheetFormatPr defaultColWidth="9.140625" defaultRowHeight="21.75"/>
  <cols>
    <col min="1" max="1" width="2.57421875" style="277" customWidth="1"/>
    <col min="2" max="2" width="6.421875" style="278" customWidth="1"/>
    <col min="3" max="3" width="11.8515625" style="278" customWidth="1"/>
    <col min="4" max="4" width="17.00390625" style="279" customWidth="1"/>
    <col min="5" max="5" width="12.421875" style="270" customWidth="1"/>
    <col min="6" max="7" width="5.421875" style="145" customWidth="1"/>
    <col min="8" max="8" width="11.00390625" style="601" customWidth="1"/>
    <col min="9" max="9" width="8.8515625" style="633" customWidth="1"/>
    <col min="10" max="10" width="2.28125" style="283" customWidth="1"/>
    <col min="11" max="11" width="4.8515625" style="284" customWidth="1"/>
    <col min="12" max="12" width="7.7109375" style="280" customWidth="1"/>
    <col min="13" max="13" width="6.421875" style="647" customWidth="1"/>
    <col min="14" max="14" width="6.8515625" style="285" customWidth="1"/>
    <col min="15" max="15" width="2.421875" style="286" customWidth="1"/>
    <col min="16" max="16" width="5.8515625" style="287" customWidth="1"/>
    <col min="17" max="17" width="7.421875" style="281" customWidth="1"/>
    <col min="18" max="18" width="5.8515625" style="659" customWidth="1"/>
    <col min="19" max="19" width="4.7109375" style="281" customWidth="1"/>
    <col min="20" max="20" width="6.7109375" style="287" customWidth="1"/>
    <col min="21" max="21" width="6.140625" style="659" customWidth="1"/>
    <col min="22" max="22" width="10.28125" style="288" customWidth="1"/>
    <col min="23" max="23" width="2.7109375" style="190" customWidth="1"/>
    <col min="24" max="27" width="5.8515625" style="190" customWidth="1"/>
    <col min="28" max="28" width="6.8515625" style="190" customWidth="1"/>
    <col min="29" max="29" width="5.7109375" style="190" customWidth="1"/>
    <col min="30" max="30" width="6.421875" style="190" customWidth="1"/>
    <col min="31" max="31" width="7.00390625" style="191" customWidth="1"/>
    <col min="32" max="32" width="8.00390625" style="191" customWidth="1"/>
    <col min="33" max="34" width="5.140625" style="190" customWidth="1"/>
    <col min="35" max="35" width="6.00390625" style="190" customWidth="1"/>
    <col min="36" max="36" width="7.7109375" style="188" customWidth="1"/>
    <col min="37" max="51" width="9.140625" style="188" customWidth="1"/>
    <col min="52" max="16384" width="9.140625" style="189" customWidth="1"/>
  </cols>
  <sheetData>
    <row r="1" spans="1:35" ht="24.75" customHeight="1">
      <c r="A1" s="830" t="s">
        <v>85</v>
      </c>
      <c r="B1" s="830"/>
      <c r="C1" s="830"/>
      <c r="D1" s="830"/>
      <c r="E1" s="830"/>
      <c r="F1" s="830"/>
      <c r="G1" s="830"/>
      <c r="H1" s="830"/>
      <c r="I1" s="830"/>
      <c r="J1" s="830"/>
      <c r="K1" s="830"/>
      <c r="L1" s="830"/>
      <c r="M1" s="830"/>
      <c r="N1" s="830"/>
      <c r="O1" s="830"/>
      <c r="P1" s="830"/>
      <c r="Q1" s="830"/>
      <c r="R1" s="830"/>
      <c r="S1" s="830"/>
      <c r="T1" s="830"/>
      <c r="U1" s="830"/>
      <c r="V1" s="830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</row>
    <row r="2" spans="1:35" ht="24.75" customHeight="1">
      <c r="A2" s="830" t="s">
        <v>173</v>
      </c>
      <c r="B2" s="830"/>
      <c r="C2" s="830"/>
      <c r="D2" s="830"/>
      <c r="E2" s="830"/>
      <c r="F2" s="830"/>
      <c r="G2" s="830"/>
      <c r="H2" s="830"/>
      <c r="I2" s="830"/>
      <c r="J2" s="830"/>
      <c r="K2" s="830"/>
      <c r="L2" s="830"/>
      <c r="M2" s="830"/>
      <c r="N2" s="830"/>
      <c r="O2" s="830"/>
      <c r="P2" s="830"/>
      <c r="Q2" s="830"/>
      <c r="R2" s="830"/>
      <c r="S2" s="830"/>
      <c r="T2" s="830"/>
      <c r="U2" s="830"/>
      <c r="V2" s="830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</row>
    <row r="3" spans="1:22" ht="24.75" customHeight="1">
      <c r="A3" s="831" t="s">
        <v>312</v>
      </c>
      <c r="B3" s="832"/>
      <c r="C3" s="832"/>
      <c r="D3" s="832"/>
      <c r="E3" s="832"/>
      <c r="F3" s="832"/>
      <c r="G3" s="832"/>
      <c r="H3" s="832"/>
      <c r="I3" s="832"/>
      <c r="J3" s="832"/>
      <c r="K3" s="832"/>
      <c r="L3" s="832"/>
      <c r="M3" s="832"/>
      <c r="N3" s="832"/>
      <c r="O3" s="832"/>
      <c r="P3" s="832"/>
      <c r="Q3" s="832"/>
      <c r="R3" s="832"/>
      <c r="S3" s="832"/>
      <c r="T3" s="832"/>
      <c r="U3" s="832"/>
      <c r="V3" s="832"/>
    </row>
    <row r="4" spans="1:36" ht="27.75" customHeight="1">
      <c r="A4" s="839" t="s">
        <v>11</v>
      </c>
      <c r="B4" s="839" t="s">
        <v>5</v>
      </c>
      <c r="C4" s="841" t="s">
        <v>6</v>
      </c>
      <c r="D4" s="839" t="s">
        <v>16</v>
      </c>
      <c r="E4" s="839" t="s">
        <v>17</v>
      </c>
      <c r="F4" s="847"/>
      <c r="G4" s="847"/>
      <c r="H4" s="847"/>
      <c r="I4" s="847"/>
      <c r="J4" s="833" t="s">
        <v>35</v>
      </c>
      <c r="K4" s="834"/>
      <c r="L4" s="834"/>
      <c r="M4" s="835"/>
      <c r="N4" s="836" t="s">
        <v>36</v>
      </c>
      <c r="O4" s="837"/>
      <c r="P4" s="837"/>
      <c r="Q4" s="837"/>
      <c r="R4" s="838"/>
      <c r="S4" s="836" t="s">
        <v>18</v>
      </c>
      <c r="T4" s="837"/>
      <c r="U4" s="838"/>
      <c r="V4" s="850" t="s">
        <v>15</v>
      </c>
      <c r="AB4" s="846"/>
      <c r="AC4" s="846"/>
      <c r="AD4" s="846"/>
      <c r="AE4" s="846"/>
      <c r="AF4" s="846"/>
      <c r="AG4" s="846"/>
      <c r="AH4" s="846"/>
      <c r="AI4" s="846"/>
      <c r="AJ4" s="857"/>
    </row>
    <row r="5" spans="1:51" ht="21" customHeight="1">
      <c r="A5" s="840"/>
      <c r="B5" s="840"/>
      <c r="C5" s="842"/>
      <c r="D5" s="840"/>
      <c r="E5" s="840"/>
      <c r="F5" s="862" t="s">
        <v>266</v>
      </c>
      <c r="G5" s="863"/>
      <c r="H5" s="864" t="s">
        <v>267</v>
      </c>
      <c r="I5" s="865"/>
      <c r="J5" s="848" t="s">
        <v>39</v>
      </c>
      <c r="K5" s="853" t="s">
        <v>40</v>
      </c>
      <c r="L5" s="855" t="s">
        <v>37</v>
      </c>
      <c r="M5" s="843" t="s">
        <v>38</v>
      </c>
      <c r="N5" s="860" t="s">
        <v>41</v>
      </c>
      <c r="O5" s="291" t="s">
        <v>39</v>
      </c>
      <c r="P5" s="853" t="s">
        <v>40</v>
      </c>
      <c r="Q5" s="855" t="s">
        <v>37</v>
      </c>
      <c r="R5" s="843" t="s">
        <v>38</v>
      </c>
      <c r="S5" s="860" t="s">
        <v>40</v>
      </c>
      <c r="T5" s="855" t="s">
        <v>37</v>
      </c>
      <c r="U5" s="858" t="s">
        <v>38</v>
      </c>
      <c r="V5" s="851"/>
      <c r="W5" s="188"/>
      <c r="X5" s="188"/>
      <c r="Y5" s="188"/>
      <c r="Z5" s="188"/>
      <c r="AA5" s="188"/>
      <c r="AB5" s="192"/>
      <c r="AC5" s="192"/>
      <c r="AD5" s="194"/>
      <c r="AE5" s="195"/>
      <c r="AF5" s="194"/>
      <c r="AG5" s="192"/>
      <c r="AH5" s="846"/>
      <c r="AI5" s="846"/>
      <c r="AJ5" s="857"/>
      <c r="AK5" s="192"/>
      <c r="AL5" s="192"/>
      <c r="AM5" s="192"/>
      <c r="AN5" s="192"/>
      <c r="AO5" s="192"/>
      <c r="AP5" s="192"/>
      <c r="AQ5" s="192"/>
      <c r="AT5" s="196"/>
      <c r="AU5" s="197"/>
      <c r="AV5" s="196"/>
      <c r="AW5" s="196"/>
      <c r="AX5" s="196"/>
      <c r="AY5" s="196"/>
    </row>
    <row r="6" spans="1:51" ht="33" customHeight="1">
      <c r="A6" s="289"/>
      <c r="B6" s="289"/>
      <c r="C6" s="290"/>
      <c r="D6" s="289"/>
      <c r="E6" s="289"/>
      <c r="F6" s="444" t="s">
        <v>264</v>
      </c>
      <c r="G6" s="445" t="s">
        <v>265</v>
      </c>
      <c r="H6" s="596" t="s">
        <v>37</v>
      </c>
      <c r="I6" s="621" t="s">
        <v>288</v>
      </c>
      <c r="J6" s="849"/>
      <c r="K6" s="854"/>
      <c r="L6" s="856"/>
      <c r="M6" s="844"/>
      <c r="N6" s="861"/>
      <c r="O6" s="291"/>
      <c r="P6" s="854"/>
      <c r="Q6" s="856"/>
      <c r="R6" s="844"/>
      <c r="S6" s="861"/>
      <c r="T6" s="856"/>
      <c r="U6" s="859"/>
      <c r="V6" s="852"/>
      <c r="W6" s="188"/>
      <c r="X6" s="188"/>
      <c r="Y6" s="188"/>
      <c r="Z6" s="188"/>
      <c r="AA6" s="188"/>
      <c r="AB6" s="192"/>
      <c r="AC6" s="192"/>
      <c r="AD6" s="194"/>
      <c r="AE6" s="195"/>
      <c r="AF6" s="194"/>
      <c r="AG6" s="192"/>
      <c r="AH6" s="192"/>
      <c r="AI6" s="192"/>
      <c r="AJ6" s="193"/>
      <c r="AK6" s="192"/>
      <c r="AL6" s="192"/>
      <c r="AM6" s="192"/>
      <c r="AN6" s="192"/>
      <c r="AO6" s="192"/>
      <c r="AP6" s="192"/>
      <c r="AQ6" s="192"/>
      <c r="AT6" s="196"/>
      <c r="AU6" s="197"/>
      <c r="AV6" s="196"/>
      <c r="AW6" s="196"/>
      <c r="AX6" s="196"/>
      <c r="AY6" s="196"/>
    </row>
    <row r="7" spans="1:51" s="188" customFormat="1" ht="23.25" customHeight="1">
      <c r="A7" s="198">
        <v>1</v>
      </c>
      <c r="B7" s="199" t="s">
        <v>9</v>
      </c>
      <c r="C7" s="199" t="s">
        <v>84</v>
      </c>
      <c r="D7" s="200" t="s">
        <v>61</v>
      </c>
      <c r="E7" s="199" t="s">
        <v>62</v>
      </c>
      <c r="F7" s="140">
        <v>24270</v>
      </c>
      <c r="G7" s="589">
        <v>24730</v>
      </c>
      <c r="H7" s="597" t="s">
        <v>292</v>
      </c>
      <c r="I7" s="622">
        <f>G7*4</f>
        <v>98920</v>
      </c>
      <c r="J7" s="201"/>
      <c r="K7" s="446"/>
      <c r="L7" s="202"/>
      <c r="M7" s="634"/>
      <c r="N7" s="203"/>
      <c r="O7" s="204"/>
      <c r="P7" s="204"/>
      <c r="Q7" s="204"/>
      <c r="R7" s="648"/>
      <c r="S7" s="205"/>
      <c r="T7" s="206"/>
      <c r="U7" s="660"/>
      <c r="V7" s="207">
        <f>SUM(H7:I7,M7,R7,U7)</f>
        <v>98920</v>
      </c>
      <c r="W7" s="192"/>
      <c r="X7" s="192"/>
      <c r="Y7" s="192"/>
      <c r="Z7" s="192"/>
      <c r="AA7" s="192"/>
      <c r="AB7" s="192"/>
      <c r="AC7" s="192"/>
      <c r="AD7" s="194"/>
      <c r="AE7" s="195"/>
      <c r="AF7" s="194"/>
      <c r="AG7" s="192"/>
      <c r="AH7" s="192"/>
      <c r="AI7" s="192"/>
      <c r="AJ7" s="193"/>
      <c r="AK7" s="192"/>
      <c r="AL7" s="192"/>
      <c r="AM7" s="192"/>
      <c r="AN7" s="192"/>
      <c r="AO7" s="192"/>
      <c r="AP7" s="192"/>
      <c r="AQ7" s="192"/>
      <c r="AT7" s="196"/>
      <c r="AU7" s="197"/>
      <c r="AV7" s="196"/>
      <c r="AW7" s="196"/>
      <c r="AX7" s="196"/>
      <c r="AY7" s="196"/>
    </row>
    <row r="8" spans="1:51" s="188" customFormat="1" ht="23.25" customHeight="1">
      <c r="A8" s="208">
        <v>2</v>
      </c>
      <c r="B8" s="208"/>
      <c r="C8" s="208"/>
      <c r="D8" s="209" t="s">
        <v>63</v>
      </c>
      <c r="E8" s="210" t="s">
        <v>136</v>
      </c>
      <c r="F8" s="141">
        <v>23370</v>
      </c>
      <c r="G8" s="590">
        <v>24270</v>
      </c>
      <c r="H8" s="597" t="s">
        <v>292</v>
      </c>
      <c r="I8" s="622">
        <f>G8*4</f>
        <v>97080</v>
      </c>
      <c r="J8" s="211"/>
      <c r="K8" s="456"/>
      <c r="L8" s="212"/>
      <c r="M8" s="635"/>
      <c r="N8" s="213"/>
      <c r="O8" s="214"/>
      <c r="P8" s="214"/>
      <c r="Q8" s="214"/>
      <c r="R8" s="649"/>
      <c r="S8" s="215"/>
      <c r="T8" s="216"/>
      <c r="U8" s="661"/>
      <c r="V8" s="217">
        <f>SUM(H8:I8,M8,R8,U8)</f>
        <v>97080</v>
      </c>
      <c r="W8" s="192"/>
      <c r="X8" s="192"/>
      <c r="Y8" s="192"/>
      <c r="Z8" s="192"/>
      <c r="AA8" s="192"/>
      <c r="AB8" s="192"/>
      <c r="AC8" s="192"/>
      <c r="AD8" s="194"/>
      <c r="AE8" s="195"/>
      <c r="AF8" s="194"/>
      <c r="AG8" s="192"/>
      <c r="AH8" s="192"/>
      <c r="AI8" s="192"/>
      <c r="AJ8" s="193"/>
      <c r="AK8" s="192"/>
      <c r="AL8" s="192"/>
      <c r="AM8" s="192"/>
      <c r="AN8" s="192"/>
      <c r="AO8" s="192"/>
      <c r="AP8" s="192"/>
      <c r="AQ8" s="192"/>
      <c r="AT8" s="196"/>
      <c r="AU8" s="197"/>
      <c r="AV8" s="196"/>
      <c r="AW8" s="196"/>
      <c r="AX8" s="196"/>
      <c r="AY8" s="196"/>
    </row>
    <row r="9" spans="1:51" s="188" customFormat="1" ht="23.25" customHeight="1">
      <c r="A9" s="218">
        <v>3</v>
      </c>
      <c r="B9" s="218"/>
      <c r="C9" s="218"/>
      <c r="D9" s="219" t="s">
        <v>64</v>
      </c>
      <c r="E9" s="220" t="s">
        <v>65</v>
      </c>
      <c r="F9" s="321">
        <v>13070</v>
      </c>
      <c r="G9" s="553">
        <v>13070</v>
      </c>
      <c r="H9" s="668" t="s">
        <v>287</v>
      </c>
      <c r="I9" s="623">
        <v>13070</v>
      </c>
      <c r="J9" s="322">
        <v>4</v>
      </c>
      <c r="K9" s="554">
        <v>522</v>
      </c>
      <c r="L9" s="591" t="s">
        <v>287</v>
      </c>
      <c r="M9" s="636">
        <f>K9*1</f>
        <v>522</v>
      </c>
      <c r="N9" s="221"/>
      <c r="O9" s="222"/>
      <c r="P9" s="222"/>
      <c r="Q9" s="222"/>
      <c r="R9" s="650"/>
      <c r="S9" s="223"/>
      <c r="T9" s="224"/>
      <c r="U9" s="662"/>
      <c r="V9" s="225">
        <f>SUM(H9:I9,M9,R9,U9)</f>
        <v>13592</v>
      </c>
      <c r="W9" s="192"/>
      <c r="X9" s="192"/>
      <c r="Y9" s="192"/>
      <c r="Z9" s="192"/>
      <c r="AA9" s="192"/>
      <c r="AB9" s="192"/>
      <c r="AC9" s="192"/>
      <c r="AD9" s="194"/>
      <c r="AE9" s="195"/>
      <c r="AF9" s="194"/>
      <c r="AG9" s="192"/>
      <c r="AH9" s="192"/>
      <c r="AI9" s="192"/>
      <c r="AJ9" s="193"/>
      <c r="AK9" s="192"/>
      <c r="AL9" s="192"/>
      <c r="AM9" s="192"/>
      <c r="AN9" s="192"/>
      <c r="AO9" s="192"/>
      <c r="AP9" s="192"/>
      <c r="AQ9" s="192"/>
      <c r="AT9" s="196"/>
      <c r="AU9" s="197"/>
      <c r="AV9" s="196"/>
      <c r="AW9" s="196"/>
      <c r="AX9" s="196"/>
      <c r="AY9" s="196"/>
    </row>
    <row r="10" spans="1:51" s="188" customFormat="1" ht="23.25" customHeight="1">
      <c r="A10" s="226"/>
      <c r="B10" s="226"/>
      <c r="C10" s="226"/>
      <c r="D10" s="227"/>
      <c r="E10" s="228"/>
      <c r="F10" s="142"/>
      <c r="G10" s="142"/>
      <c r="H10" s="602"/>
      <c r="I10" s="667">
        <f>SUM(I7:I9)</f>
        <v>209070</v>
      </c>
      <c r="J10" s="229"/>
      <c r="K10" s="229"/>
      <c r="L10" s="229"/>
      <c r="M10" s="637">
        <f>SUM(M7:M9)</f>
        <v>522</v>
      </c>
      <c r="N10" s="230"/>
      <c r="O10" s="231"/>
      <c r="P10" s="231"/>
      <c r="Q10" s="231"/>
      <c r="R10" s="641"/>
      <c r="S10" s="232"/>
      <c r="T10" s="233"/>
      <c r="U10" s="663"/>
      <c r="V10" s="234">
        <f>SUM(V7:V9)</f>
        <v>209592</v>
      </c>
      <c r="W10" s="192"/>
      <c r="X10" s="192"/>
      <c r="Y10" s="192"/>
      <c r="Z10" s="192"/>
      <c r="AA10" s="192"/>
      <c r="AB10" s="192"/>
      <c r="AC10" s="192"/>
      <c r="AD10" s="194"/>
      <c r="AE10" s="195"/>
      <c r="AF10" s="194"/>
      <c r="AG10" s="192"/>
      <c r="AH10" s="192"/>
      <c r="AI10" s="192"/>
      <c r="AJ10" s="193"/>
      <c r="AK10" s="192"/>
      <c r="AL10" s="192"/>
      <c r="AM10" s="192"/>
      <c r="AN10" s="192"/>
      <c r="AO10" s="192"/>
      <c r="AP10" s="192"/>
      <c r="AQ10" s="192"/>
      <c r="AT10" s="196"/>
      <c r="AU10" s="197"/>
      <c r="AV10" s="196"/>
      <c r="AW10" s="196"/>
      <c r="AX10" s="196"/>
      <c r="AY10" s="196"/>
    </row>
    <row r="11" spans="1:51" s="319" customFormat="1" ht="15.75" customHeight="1">
      <c r="A11" s="457"/>
      <c r="B11" s="457"/>
      <c r="C11" s="457"/>
      <c r="D11" s="458"/>
      <c r="E11" s="459"/>
      <c r="F11" s="460"/>
      <c r="G11" s="460"/>
      <c r="H11" s="29"/>
      <c r="I11" s="666"/>
      <c r="J11" s="461"/>
      <c r="K11" s="310"/>
      <c r="L11" s="462"/>
      <c r="M11" s="310"/>
      <c r="N11" s="463"/>
      <c r="O11" s="464"/>
      <c r="P11" s="464"/>
      <c r="Q11" s="464"/>
      <c r="R11" s="310"/>
      <c r="S11" s="465"/>
      <c r="T11" s="466"/>
      <c r="U11" s="465"/>
      <c r="V11" s="314"/>
      <c r="W11" s="467"/>
      <c r="X11" s="467"/>
      <c r="Y11" s="467"/>
      <c r="Z11" s="467"/>
      <c r="AA11" s="467"/>
      <c r="AB11" s="467"/>
      <c r="AC11" s="467"/>
      <c r="AD11" s="468"/>
      <c r="AE11" s="469"/>
      <c r="AF11" s="468"/>
      <c r="AG11" s="467"/>
      <c r="AH11" s="467"/>
      <c r="AI11" s="467"/>
      <c r="AJ11" s="470"/>
      <c r="AK11" s="467"/>
      <c r="AL11" s="467"/>
      <c r="AM11" s="467"/>
      <c r="AN11" s="467"/>
      <c r="AO11" s="467"/>
      <c r="AP11" s="467"/>
      <c r="AQ11" s="467"/>
      <c r="AT11" s="318"/>
      <c r="AU11" s="316"/>
      <c r="AV11" s="318"/>
      <c r="AW11" s="318"/>
      <c r="AX11" s="318"/>
      <c r="AY11" s="318"/>
    </row>
    <row r="12" spans="1:51" s="247" customFormat="1" ht="24" customHeight="1">
      <c r="A12" s="448">
        <v>4</v>
      </c>
      <c r="B12" s="449" t="s">
        <v>9</v>
      </c>
      <c r="C12" s="450" t="s">
        <v>54</v>
      </c>
      <c r="D12" s="450" t="s">
        <v>70</v>
      </c>
      <c r="E12" s="450" t="s">
        <v>86</v>
      </c>
      <c r="F12" s="683">
        <v>25660</v>
      </c>
      <c r="G12" s="684">
        <v>26120</v>
      </c>
      <c r="H12" s="685" t="s">
        <v>287</v>
      </c>
      <c r="I12" s="686">
        <v>26120</v>
      </c>
      <c r="J12" s="687"/>
      <c r="K12" s="609"/>
      <c r="L12" s="671"/>
      <c r="M12" s="640"/>
      <c r="N12" s="561"/>
      <c r="O12" s="454"/>
      <c r="P12" s="454"/>
      <c r="Q12" s="454"/>
      <c r="R12" s="640"/>
      <c r="S12" s="562"/>
      <c r="T12" s="563"/>
      <c r="U12" s="664"/>
      <c r="V12" s="564">
        <f>SUM(I12,M12,R12,U12,I13)</f>
        <v>27500</v>
      </c>
      <c r="W12" s="243"/>
      <c r="X12" s="243"/>
      <c r="Y12" s="243"/>
      <c r="Z12" s="243"/>
      <c r="AA12" s="243"/>
      <c r="AB12" s="243"/>
      <c r="AC12" s="243"/>
      <c r="AD12" s="244"/>
      <c r="AE12" s="245"/>
      <c r="AF12" s="244"/>
      <c r="AG12" s="243"/>
      <c r="AH12" s="243"/>
      <c r="AI12" s="243"/>
      <c r="AJ12" s="246"/>
      <c r="AK12" s="243"/>
      <c r="AL12" s="243"/>
      <c r="AM12" s="243"/>
      <c r="AN12" s="243"/>
      <c r="AO12" s="243"/>
      <c r="AP12" s="243"/>
      <c r="AQ12" s="243"/>
      <c r="AT12" s="246"/>
      <c r="AU12" s="243"/>
      <c r="AV12" s="246"/>
      <c r="AW12" s="246"/>
      <c r="AX12" s="246"/>
      <c r="AY12" s="246"/>
    </row>
    <row r="13" spans="1:51" s="247" customFormat="1" ht="24" customHeight="1">
      <c r="A13" s="565"/>
      <c r="B13" s="567"/>
      <c r="C13" s="566"/>
      <c r="D13" s="566"/>
      <c r="E13" s="566" t="s">
        <v>290</v>
      </c>
      <c r="F13" s="254"/>
      <c r="G13" s="688"/>
      <c r="H13" s="689" t="s">
        <v>293</v>
      </c>
      <c r="I13" s="667">
        <v>1380</v>
      </c>
      <c r="J13" s="690"/>
      <c r="K13" s="691"/>
      <c r="L13" s="263"/>
      <c r="M13" s="641"/>
      <c r="N13" s="572"/>
      <c r="O13" s="252"/>
      <c r="P13" s="252"/>
      <c r="Q13" s="252"/>
      <c r="R13" s="641"/>
      <c r="S13" s="229"/>
      <c r="T13" s="573"/>
      <c r="U13" s="663"/>
      <c r="V13" s="234"/>
      <c r="W13" s="243"/>
      <c r="X13" s="243"/>
      <c r="Y13" s="243"/>
      <c r="Z13" s="243"/>
      <c r="AA13" s="243"/>
      <c r="AB13" s="243"/>
      <c r="AC13" s="243"/>
      <c r="AD13" s="244"/>
      <c r="AE13" s="245"/>
      <c r="AF13" s="244"/>
      <c r="AG13" s="243"/>
      <c r="AH13" s="243"/>
      <c r="AI13" s="243"/>
      <c r="AJ13" s="246"/>
      <c r="AK13" s="243"/>
      <c r="AL13" s="243"/>
      <c r="AM13" s="243"/>
      <c r="AN13" s="243"/>
      <c r="AO13" s="243"/>
      <c r="AP13" s="243"/>
      <c r="AQ13" s="243"/>
      <c r="AT13" s="246"/>
      <c r="AU13" s="243"/>
      <c r="AV13" s="246"/>
      <c r="AW13" s="246"/>
      <c r="AX13" s="246"/>
      <c r="AY13" s="246"/>
    </row>
    <row r="14" spans="1:51" ht="24" customHeight="1">
      <c r="A14" s="235">
        <v>5</v>
      </c>
      <c r="B14" s="236" t="s">
        <v>9</v>
      </c>
      <c r="C14" s="237" t="s">
        <v>19</v>
      </c>
      <c r="D14" s="236" t="s">
        <v>60</v>
      </c>
      <c r="E14" s="237" t="s">
        <v>42</v>
      </c>
      <c r="F14" s="55">
        <v>13070</v>
      </c>
      <c r="G14" s="55"/>
      <c r="H14" s="593" t="s">
        <v>287</v>
      </c>
      <c r="I14" s="624">
        <v>13070</v>
      </c>
      <c r="J14" s="248"/>
      <c r="K14" s="447"/>
      <c r="L14" s="239"/>
      <c r="M14" s="639"/>
      <c r="N14" s="249"/>
      <c r="O14" s="240"/>
      <c r="P14" s="55"/>
      <c r="Q14" s="55"/>
      <c r="R14" s="651"/>
      <c r="S14" s="55"/>
      <c r="T14" s="250"/>
      <c r="U14" s="651"/>
      <c r="V14" s="242">
        <f>SUM(H14:I14,M14,R14,U14)</f>
        <v>13070</v>
      </c>
      <c r="AF14" s="197"/>
      <c r="AJ14" s="190"/>
      <c r="AK14" s="190"/>
      <c r="AL14" s="190"/>
      <c r="AM14" s="190"/>
      <c r="AN14" s="190"/>
      <c r="AO14" s="190"/>
      <c r="AP14" s="190"/>
      <c r="AQ14" s="190"/>
      <c r="AT14" s="196"/>
      <c r="AU14" s="197"/>
      <c r="AV14" s="196"/>
      <c r="AW14" s="196"/>
      <c r="AX14" s="196"/>
      <c r="AY14" s="196"/>
    </row>
    <row r="15" spans="1:51" s="188" customFormat="1" ht="24" customHeight="1">
      <c r="A15" s="448">
        <v>6</v>
      </c>
      <c r="B15" s="450" t="s">
        <v>9</v>
      </c>
      <c r="C15" s="450" t="s">
        <v>87</v>
      </c>
      <c r="D15" s="449" t="s">
        <v>88</v>
      </c>
      <c r="E15" s="450" t="s">
        <v>43</v>
      </c>
      <c r="F15" s="559">
        <v>16030</v>
      </c>
      <c r="G15" s="559">
        <v>16030</v>
      </c>
      <c r="H15" s="594" t="s">
        <v>287</v>
      </c>
      <c r="I15" s="625">
        <v>16030</v>
      </c>
      <c r="J15" s="560" t="s">
        <v>66</v>
      </c>
      <c r="K15" s="603">
        <v>320</v>
      </c>
      <c r="L15" s="455" t="s">
        <v>289</v>
      </c>
      <c r="M15" s="640">
        <f>K15*4</f>
        <v>1280</v>
      </c>
      <c r="N15" s="561"/>
      <c r="O15" s="454"/>
      <c r="P15" s="454"/>
      <c r="Q15" s="454"/>
      <c r="R15" s="652"/>
      <c r="S15" s="562"/>
      <c r="T15" s="563"/>
      <c r="U15" s="664"/>
      <c r="V15" s="564">
        <f>SUM(H15:I15,M15,R15,U15)+I16</f>
        <v>24240</v>
      </c>
      <c r="W15" s="192"/>
      <c r="X15" s="192"/>
      <c r="Y15" s="192"/>
      <c r="Z15" s="192"/>
      <c r="AA15" s="192"/>
      <c r="AB15" s="192"/>
      <c r="AC15" s="192"/>
      <c r="AD15" s="194"/>
      <c r="AE15" s="195"/>
      <c r="AF15" s="194"/>
      <c r="AG15" s="192"/>
      <c r="AH15" s="192"/>
      <c r="AI15" s="192"/>
      <c r="AJ15" s="193"/>
      <c r="AK15" s="192"/>
      <c r="AL15" s="192"/>
      <c r="AM15" s="192"/>
      <c r="AN15" s="192"/>
      <c r="AO15" s="192"/>
      <c r="AP15" s="192"/>
      <c r="AQ15" s="192"/>
      <c r="AT15" s="196"/>
      <c r="AU15" s="197"/>
      <c r="AV15" s="196"/>
      <c r="AW15" s="196"/>
      <c r="AX15" s="196"/>
      <c r="AY15" s="196"/>
    </row>
    <row r="16" spans="1:51" s="188" customFormat="1" ht="24" customHeight="1">
      <c r="A16" s="565"/>
      <c r="B16" s="566"/>
      <c r="C16" s="566"/>
      <c r="D16" s="567"/>
      <c r="E16" s="566" t="s">
        <v>290</v>
      </c>
      <c r="F16" s="568"/>
      <c r="G16" s="568"/>
      <c r="H16" s="592" t="s">
        <v>276</v>
      </c>
      <c r="I16" s="626">
        <v>6930</v>
      </c>
      <c r="J16" s="569"/>
      <c r="K16" s="570"/>
      <c r="L16" s="571"/>
      <c r="M16" s="641"/>
      <c r="N16" s="572"/>
      <c r="O16" s="252"/>
      <c r="P16" s="252"/>
      <c r="Q16" s="252"/>
      <c r="R16" s="653"/>
      <c r="S16" s="229"/>
      <c r="T16" s="573"/>
      <c r="U16" s="663"/>
      <c r="V16" s="234"/>
      <c r="W16" s="192"/>
      <c r="X16" s="192"/>
      <c r="Y16" s="192"/>
      <c r="Z16" s="192"/>
      <c r="AA16" s="192"/>
      <c r="AB16" s="192"/>
      <c r="AC16" s="192"/>
      <c r="AD16" s="194"/>
      <c r="AE16" s="195"/>
      <c r="AF16" s="194"/>
      <c r="AG16" s="192"/>
      <c r="AH16" s="192"/>
      <c r="AI16" s="192"/>
      <c r="AJ16" s="193"/>
      <c r="AK16" s="192"/>
      <c r="AL16" s="192"/>
      <c r="AM16" s="192"/>
      <c r="AN16" s="192"/>
      <c r="AO16" s="192"/>
      <c r="AP16" s="192"/>
      <c r="AQ16" s="192"/>
      <c r="AT16" s="196"/>
      <c r="AU16" s="197"/>
      <c r="AV16" s="196"/>
      <c r="AW16" s="196"/>
      <c r="AX16" s="196"/>
      <c r="AY16" s="196"/>
    </row>
    <row r="17" spans="1:51" ht="24" customHeight="1">
      <c r="A17" s="235">
        <v>7</v>
      </c>
      <c r="B17" s="236" t="s">
        <v>9</v>
      </c>
      <c r="C17" s="237" t="s">
        <v>89</v>
      </c>
      <c r="D17" s="236" t="s">
        <v>90</v>
      </c>
      <c r="E17" s="237" t="s">
        <v>43</v>
      </c>
      <c r="F17" s="55">
        <v>16030</v>
      </c>
      <c r="G17" s="555">
        <v>16030</v>
      </c>
      <c r="H17" s="595" t="s">
        <v>287</v>
      </c>
      <c r="I17" s="624">
        <v>16030</v>
      </c>
      <c r="J17" s="248" t="s">
        <v>66</v>
      </c>
      <c r="K17" s="556">
        <v>320</v>
      </c>
      <c r="L17" s="275" t="s">
        <v>287</v>
      </c>
      <c r="M17" s="638">
        <f>K17*1</f>
        <v>320</v>
      </c>
      <c r="N17" s="249"/>
      <c r="O17" s="240"/>
      <c r="P17" s="55"/>
      <c r="Q17" s="55"/>
      <c r="R17" s="651"/>
      <c r="S17" s="55"/>
      <c r="T17" s="143"/>
      <c r="U17" s="651"/>
      <c r="V17" s="242">
        <f>SUM(H17:I17,M17,R17,U17)</f>
        <v>16350</v>
      </c>
      <c r="AF17" s="197"/>
      <c r="AJ17" s="190"/>
      <c r="AK17" s="190"/>
      <c r="AL17" s="190"/>
      <c r="AM17" s="190"/>
      <c r="AN17" s="190"/>
      <c r="AO17" s="190"/>
      <c r="AP17" s="190"/>
      <c r="AQ17" s="190"/>
      <c r="AT17" s="196"/>
      <c r="AU17" s="197"/>
      <c r="AV17" s="196"/>
      <c r="AW17" s="196"/>
      <c r="AX17" s="196"/>
      <c r="AY17" s="196"/>
    </row>
    <row r="18" spans="1:51" ht="24" customHeight="1">
      <c r="A18" s="235">
        <v>8</v>
      </c>
      <c r="B18" s="236" t="s">
        <v>9</v>
      </c>
      <c r="C18" s="237" t="s">
        <v>68</v>
      </c>
      <c r="D18" s="236" t="s">
        <v>69</v>
      </c>
      <c r="E18" s="237" t="s">
        <v>43</v>
      </c>
      <c r="F18" s="55">
        <v>16030</v>
      </c>
      <c r="G18" s="555">
        <v>16030</v>
      </c>
      <c r="H18" s="593" t="s">
        <v>291</v>
      </c>
      <c r="I18" s="627">
        <f>G18*2</f>
        <v>32060</v>
      </c>
      <c r="J18" s="248" t="s">
        <v>66</v>
      </c>
      <c r="K18" s="604">
        <v>320</v>
      </c>
      <c r="L18" s="275" t="s">
        <v>292</v>
      </c>
      <c r="M18" s="638">
        <f>K18*4</f>
        <v>1280</v>
      </c>
      <c r="N18" s="249"/>
      <c r="O18" s="240"/>
      <c r="P18" s="55"/>
      <c r="Q18" s="55"/>
      <c r="R18" s="651"/>
      <c r="S18" s="55"/>
      <c r="T18" s="143"/>
      <c r="U18" s="651"/>
      <c r="V18" s="242">
        <f>SUM(H18:I18,M18,R18,U18)</f>
        <v>33340</v>
      </c>
      <c r="AF18" s="197"/>
      <c r="AJ18" s="190"/>
      <c r="AK18" s="190"/>
      <c r="AL18" s="190"/>
      <c r="AM18" s="190"/>
      <c r="AN18" s="190"/>
      <c r="AO18" s="190"/>
      <c r="AP18" s="190"/>
      <c r="AQ18" s="190"/>
      <c r="AT18" s="196"/>
      <c r="AU18" s="197"/>
      <c r="AV18" s="196"/>
      <c r="AW18" s="196"/>
      <c r="AX18" s="196"/>
      <c r="AY18" s="196"/>
    </row>
    <row r="19" spans="1:51" ht="24" customHeight="1">
      <c r="A19" s="235">
        <v>9</v>
      </c>
      <c r="B19" s="236" t="s">
        <v>9</v>
      </c>
      <c r="C19" s="237" t="s">
        <v>91</v>
      </c>
      <c r="D19" s="236" t="s">
        <v>92</v>
      </c>
      <c r="E19" s="237" t="s">
        <v>43</v>
      </c>
      <c r="F19" s="55">
        <v>16030</v>
      </c>
      <c r="G19" s="55"/>
      <c r="H19" s="593" t="s">
        <v>284</v>
      </c>
      <c r="I19" s="627">
        <f>G19*2</f>
        <v>0</v>
      </c>
      <c r="J19" s="248"/>
      <c r="K19" s="446" t="s">
        <v>294</v>
      </c>
      <c r="L19" s="275"/>
      <c r="M19" s="638"/>
      <c r="N19" s="249"/>
      <c r="O19" s="240"/>
      <c r="P19" s="55"/>
      <c r="Q19" s="55"/>
      <c r="R19" s="651"/>
      <c r="S19" s="55"/>
      <c r="T19" s="143"/>
      <c r="U19" s="651"/>
      <c r="V19" s="242">
        <f>SUM(H19:I19,M19,R19,U19)</f>
        <v>0</v>
      </c>
      <c r="AF19" s="197"/>
      <c r="AJ19" s="190"/>
      <c r="AK19" s="190"/>
      <c r="AL19" s="190"/>
      <c r="AM19" s="190"/>
      <c r="AN19" s="190"/>
      <c r="AO19" s="190"/>
      <c r="AP19" s="190"/>
      <c r="AQ19" s="190"/>
      <c r="AT19" s="196"/>
      <c r="AU19" s="197"/>
      <c r="AV19" s="196"/>
      <c r="AW19" s="196"/>
      <c r="AX19" s="196"/>
      <c r="AY19" s="196"/>
    </row>
    <row r="20" spans="1:51" ht="24" customHeight="1">
      <c r="A20" s="448">
        <v>10</v>
      </c>
      <c r="B20" s="449" t="s">
        <v>9</v>
      </c>
      <c r="C20" s="450" t="s">
        <v>93</v>
      </c>
      <c r="D20" s="449" t="s">
        <v>94</v>
      </c>
      <c r="E20" s="450" t="s">
        <v>295</v>
      </c>
      <c r="F20" s="135">
        <v>16030</v>
      </c>
      <c r="G20" s="606">
        <v>16030</v>
      </c>
      <c r="H20" s="594" t="s">
        <v>296</v>
      </c>
      <c r="I20" s="669">
        <f>G20*2</f>
        <v>32060</v>
      </c>
      <c r="J20" s="560" t="s">
        <v>66</v>
      </c>
      <c r="K20" s="692">
        <v>320</v>
      </c>
      <c r="L20" s="455" t="s">
        <v>296</v>
      </c>
      <c r="M20" s="640">
        <f>K20*2</f>
        <v>640</v>
      </c>
      <c r="N20" s="453"/>
      <c r="O20" s="454"/>
      <c r="P20" s="135"/>
      <c r="Q20" s="135"/>
      <c r="R20" s="654"/>
      <c r="S20" s="135"/>
      <c r="T20" s="683"/>
      <c r="U20" s="654"/>
      <c r="V20" s="564">
        <f>SUM(H20:I20,M20,R20,U20)+I21</f>
        <v>65180</v>
      </c>
      <c r="AF20" s="197"/>
      <c r="AJ20" s="190"/>
      <c r="AK20" s="190"/>
      <c r="AL20" s="190"/>
      <c r="AM20" s="190"/>
      <c r="AN20" s="190"/>
      <c r="AO20" s="190"/>
      <c r="AP20" s="190"/>
      <c r="AQ20" s="190"/>
      <c r="AT20" s="196"/>
      <c r="AU20" s="197"/>
      <c r="AV20" s="196"/>
      <c r="AW20" s="196"/>
      <c r="AX20" s="196"/>
      <c r="AY20" s="196"/>
    </row>
    <row r="21" spans="1:51" ht="24" customHeight="1">
      <c r="A21" s="565"/>
      <c r="B21" s="567"/>
      <c r="C21" s="566"/>
      <c r="D21" s="567"/>
      <c r="E21" s="566" t="s">
        <v>297</v>
      </c>
      <c r="F21" s="693" t="s">
        <v>276</v>
      </c>
      <c r="G21" s="136">
        <v>16240</v>
      </c>
      <c r="H21" s="592" t="s">
        <v>291</v>
      </c>
      <c r="I21" s="678">
        <f>G21*2</f>
        <v>32480</v>
      </c>
      <c r="J21" s="569"/>
      <c r="K21" s="691"/>
      <c r="L21" s="571"/>
      <c r="M21" s="641"/>
      <c r="N21" s="251"/>
      <c r="O21" s="252"/>
      <c r="P21" s="136"/>
      <c r="Q21" s="136"/>
      <c r="R21" s="643"/>
      <c r="S21" s="136"/>
      <c r="T21" s="254"/>
      <c r="U21" s="643"/>
      <c r="V21" s="234"/>
      <c r="AF21" s="197"/>
      <c r="AJ21" s="190"/>
      <c r="AK21" s="190"/>
      <c r="AL21" s="190"/>
      <c r="AM21" s="190"/>
      <c r="AN21" s="190"/>
      <c r="AO21" s="190"/>
      <c r="AP21" s="190"/>
      <c r="AQ21" s="190"/>
      <c r="AT21" s="196"/>
      <c r="AU21" s="197"/>
      <c r="AV21" s="196"/>
      <c r="AW21" s="196"/>
      <c r="AX21" s="196"/>
      <c r="AY21" s="196"/>
    </row>
    <row r="22" spans="1:36" ht="24" customHeight="1">
      <c r="A22" s="235">
        <v>11</v>
      </c>
      <c r="B22" s="236" t="s">
        <v>13</v>
      </c>
      <c r="C22" s="236" t="s">
        <v>143</v>
      </c>
      <c r="D22" s="236" t="s">
        <v>95</v>
      </c>
      <c r="E22" s="237" t="s">
        <v>96</v>
      </c>
      <c r="F22" s="55">
        <v>16030</v>
      </c>
      <c r="G22" s="55"/>
      <c r="H22" s="593" t="s">
        <v>292</v>
      </c>
      <c r="I22" s="627">
        <f>F22*4</f>
        <v>64120</v>
      </c>
      <c r="J22" s="248" t="s">
        <v>66</v>
      </c>
      <c r="K22" s="556">
        <v>320</v>
      </c>
      <c r="L22" s="275" t="s">
        <v>292</v>
      </c>
      <c r="M22" s="638">
        <f>K22*4</f>
        <v>1280</v>
      </c>
      <c r="N22" s="249">
        <v>13970</v>
      </c>
      <c r="O22" s="240" t="s">
        <v>298</v>
      </c>
      <c r="P22" s="55">
        <v>1117</v>
      </c>
      <c r="Q22" s="275" t="s">
        <v>292</v>
      </c>
      <c r="R22" s="651">
        <f>P22*4</f>
        <v>4468</v>
      </c>
      <c r="S22" s="55"/>
      <c r="T22" s="143"/>
      <c r="U22" s="651"/>
      <c r="V22" s="242">
        <f>SUM(H22:I22,M22,R22,U22)</f>
        <v>69868</v>
      </c>
      <c r="AD22" s="196"/>
      <c r="AJ22" s="255"/>
    </row>
    <row r="23" spans="1:36" ht="24" customHeight="1">
      <c r="A23" s="235">
        <v>12</v>
      </c>
      <c r="B23" s="236" t="s">
        <v>13</v>
      </c>
      <c r="C23" s="236" t="s">
        <v>97</v>
      </c>
      <c r="D23" s="236" t="s">
        <v>98</v>
      </c>
      <c r="E23" s="237" t="s">
        <v>99</v>
      </c>
      <c r="F23" s="55">
        <v>13070</v>
      </c>
      <c r="G23" s="555">
        <v>13070</v>
      </c>
      <c r="H23" s="593" t="s">
        <v>293</v>
      </c>
      <c r="I23" s="627">
        <f>F23*3</f>
        <v>39210</v>
      </c>
      <c r="J23" s="139">
        <v>2</v>
      </c>
      <c r="K23" s="556">
        <v>261</v>
      </c>
      <c r="L23" s="275" t="s">
        <v>293</v>
      </c>
      <c r="M23" s="638">
        <f>K23*3</f>
        <v>783</v>
      </c>
      <c r="N23" s="605" t="s">
        <v>299</v>
      </c>
      <c r="O23" s="240"/>
      <c r="P23" s="55"/>
      <c r="Q23" s="55"/>
      <c r="R23" s="651"/>
      <c r="S23" s="55"/>
      <c r="T23" s="143"/>
      <c r="U23" s="651"/>
      <c r="V23" s="242">
        <f>SUM(H23:I23,M23:M23)</f>
        <v>39993</v>
      </c>
      <c r="AD23" s="196"/>
      <c r="AJ23" s="255"/>
    </row>
    <row r="24" spans="1:51" s="260" customFormat="1" ht="24" customHeight="1">
      <c r="A24" s="235">
        <v>13</v>
      </c>
      <c r="B24" s="236" t="s">
        <v>13</v>
      </c>
      <c r="C24" s="236" t="s">
        <v>100</v>
      </c>
      <c r="D24" s="236" t="s">
        <v>57</v>
      </c>
      <c r="E24" s="237" t="s">
        <v>58</v>
      </c>
      <c r="F24" s="144">
        <v>21190</v>
      </c>
      <c r="G24" s="144">
        <v>21620</v>
      </c>
      <c r="H24" s="593" t="s">
        <v>300</v>
      </c>
      <c r="I24" s="627">
        <f>G24*2</f>
        <v>43240</v>
      </c>
      <c r="J24" s="256"/>
      <c r="K24" s="447"/>
      <c r="L24" s="239"/>
      <c r="M24" s="638"/>
      <c r="N24" s="55"/>
      <c r="O24" s="240"/>
      <c r="P24" s="55"/>
      <c r="Q24" s="55"/>
      <c r="R24" s="651"/>
      <c r="S24" s="55"/>
      <c r="T24" s="143"/>
      <c r="U24" s="651"/>
      <c r="V24" s="242">
        <f>SUM(H24:I24,M24,R24,U24)</f>
        <v>43240</v>
      </c>
      <c r="W24" s="257"/>
      <c r="X24" s="257"/>
      <c r="Y24" s="257"/>
      <c r="Z24" s="257"/>
      <c r="AA24" s="257"/>
      <c r="AB24" s="257"/>
      <c r="AC24" s="257"/>
      <c r="AD24" s="257"/>
      <c r="AE24" s="258"/>
      <c r="AF24" s="258"/>
      <c r="AG24" s="257"/>
      <c r="AH24" s="257"/>
      <c r="AI24" s="257"/>
      <c r="AJ24" s="259"/>
      <c r="AK24" s="259"/>
      <c r="AL24" s="259"/>
      <c r="AM24" s="259"/>
      <c r="AN24" s="259"/>
      <c r="AO24" s="259"/>
      <c r="AP24" s="259"/>
      <c r="AQ24" s="259"/>
      <c r="AR24" s="259"/>
      <c r="AS24" s="259"/>
      <c r="AT24" s="259"/>
      <c r="AU24" s="259"/>
      <c r="AV24" s="259"/>
      <c r="AW24" s="259"/>
      <c r="AX24" s="259"/>
      <c r="AY24" s="259"/>
    </row>
    <row r="25" spans="1:51" s="260" customFormat="1" ht="24" customHeight="1">
      <c r="A25" s="235">
        <v>14</v>
      </c>
      <c r="B25" s="236" t="s">
        <v>13</v>
      </c>
      <c r="C25" s="236" t="s">
        <v>101</v>
      </c>
      <c r="D25" s="236" t="s">
        <v>102</v>
      </c>
      <c r="E25" s="237" t="s">
        <v>42</v>
      </c>
      <c r="F25" s="144">
        <v>12330</v>
      </c>
      <c r="G25" s="144"/>
      <c r="H25" s="593" t="s">
        <v>284</v>
      </c>
      <c r="I25" s="627">
        <f>G25*2</f>
        <v>0</v>
      </c>
      <c r="J25" s="256"/>
      <c r="K25" s="446" t="s">
        <v>294</v>
      </c>
      <c r="L25" s="239"/>
      <c r="M25" s="638"/>
      <c r="N25" s="55"/>
      <c r="O25" s="240"/>
      <c r="P25" s="55"/>
      <c r="Q25" s="55"/>
      <c r="R25" s="651"/>
      <c r="S25" s="55"/>
      <c r="T25" s="250"/>
      <c r="U25" s="651"/>
      <c r="V25" s="242">
        <f>SUM(H25:I25)</f>
        <v>0</v>
      </c>
      <c r="W25" s="257"/>
      <c r="X25" s="257"/>
      <c r="Y25" s="257"/>
      <c r="Z25" s="257"/>
      <c r="AA25" s="257"/>
      <c r="AB25" s="257"/>
      <c r="AC25" s="257"/>
      <c r="AD25" s="257"/>
      <c r="AE25" s="258"/>
      <c r="AF25" s="258"/>
      <c r="AG25" s="257"/>
      <c r="AH25" s="257"/>
      <c r="AI25" s="257"/>
      <c r="AJ25" s="259"/>
      <c r="AK25" s="259"/>
      <c r="AL25" s="259"/>
      <c r="AM25" s="259"/>
      <c r="AN25" s="259"/>
      <c r="AO25" s="259"/>
      <c r="AP25" s="259"/>
      <c r="AQ25" s="259"/>
      <c r="AR25" s="259"/>
      <c r="AS25" s="259"/>
      <c r="AT25" s="259"/>
      <c r="AU25" s="259"/>
      <c r="AV25" s="259"/>
      <c r="AW25" s="259"/>
      <c r="AX25" s="259"/>
      <c r="AY25" s="259"/>
    </row>
    <row r="26" spans="1:51" s="260" customFormat="1" ht="24" customHeight="1">
      <c r="A26" s="235">
        <v>15</v>
      </c>
      <c r="B26" s="236" t="s">
        <v>8</v>
      </c>
      <c r="C26" s="236" t="s">
        <v>23</v>
      </c>
      <c r="D26" s="236" t="s">
        <v>44</v>
      </c>
      <c r="E26" s="237" t="s">
        <v>45</v>
      </c>
      <c r="F26" s="144">
        <v>28430</v>
      </c>
      <c r="G26" s="144">
        <v>28880</v>
      </c>
      <c r="H26" s="593" t="s">
        <v>301</v>
      </c>
      <c r="I26" s="627">
        <f>G26*2</f>
        <v>57760</v>
      </c>
      <c r="J26" s="256"/>
      <c r="K26" s="446"/>
      <c r="L26" s="239"/>
      <c r="M26" s="638"/>
      <c r="N26" s="55"/>
      <c r="O26" s="240"/>
      <c r="P26" s="55"/>
      <c r="Q26" s="55"/>
      <c r="R26" s="651"/>
      <c r="S26" s="55"/>
      <c r="T26" s="250"/>
      <c r="U26" s="651"/>
      <c r="V26" s="242">
        <f>SUM(H26:I26,M26,R26,U26)</f>
        <v>57760</v>
      </c>
      <c r="W26" s="257"/>
      <c r="X26" s="257"/>
      <c r="Y26" s="257"/>
      <c r="Z26" s="257"/>
      <c r="AA26" s="257"/>
      <c r="AB26" s="257"/>
      <c r="AC26" s="257"/>
      <c r="AD26" s="257"/>
      <c r="AE26" s="258"/>
      <c r="AF26" s="258"/>
      <c r="AG26" s="257"/>
      <c r="AH26" s="257"/>
      <c r="AI26" s="257"/>
      <c r="AJ26" s="259"/>
      <c r="AK26" s="259"/>
      <c r="AL26" s="259"/>
      <c r="AM26" s="259"/>
      <c r="AN26" s="259"/>
      <c r="AO26" s="259"/>
      <c r="AP26" s="259"/>
      <c r="AQ26" s="259"/>
      <c r="AR26" s="259"/>
      <c r="AS26" s="259"/>
      <c r="AT26" s="259"/>
      <c r="AU26" s="259"/>
      <c r="AV26" s="259"/>
      <c r="AW26" s="259"/>
      <c r="AX26" s="259"/>
      <c r="AY26" s="259"/>
    </row>
    <row r="27" spans="1:36" ht="23.25" customHeight="1">
      <c r="A27" s="448">
        <v>16</v>
      </c>
      <c r="B27" s="449" t="s">
        <v>8</v>
      </c>
      <c r="C27" s="449" t="s">
        <v>103</v>
      </c>
      <c r="D27" s="449" t="s">
        <v>104</v>
      </c>
      <c r="E27" s="450" t="s">
        <v>42</v>
      </c>
      <c r="F27" s="135">
        <v>10970</v>
      </c>
      <c r="G27" s="135">
        <v>11180</v>
      </c>
      <c r="H27" s="594" t="s">
        <v>287</v>
      </c>
      <c r="I27" s="669">
        <f>G27*1</f>
        <v>11180</v>
      </c>
      <c r="J27" s="451"/>
      <c r="K27" s="670"/>
      <c r="L27" s="671"/>
      <c r="M27" s="640"/>
      <c r="N27" s="453"/>
      <c r="O27" s="454"/>
      <c r="P27" s="135"/>
      <c r="Q27" s="135"/>
      <c r="R27" s="654"/>
      <c r="S27" s="135">
        <v>1105</v>
      </c>
      <c r="T27" s="455" t="s">
        <v>287</v>
      </c>
      <c r="U27" s="672">
        <f>S27*1</f>
        <v>1105</v>
      </c>
      <c r="V27" s="564">
        <f>SUM(I27,M27,R27,U27,U29,U30)</f>
        <v>16965</v>
      </c>
      <c r="AB27" s="197"/>
      <c r="AF27" s="196"/>
      <c r="AJ27" s="190"/>
    </row>
    <row r="28" spans="1:36" ht="23.25" customHeight="1">
      <c r="A28" s="610"/>
      <c r="B28" s="611"/>
      <c r="C28" s="611"/>
      <c r="D28" s="611"/>
      <c r="E28" s="673" t="s">
        <v>290</v>
      </c>
      <c r="F28" s="612"/>
      <c r="G28" s="612"/>
      <c r="H28" s="613"/>
      <c r="I28" s="674"/>
      <c r="J28" s="614"/>
      <c r="K28" s="675"/>
      <c r="L28" s="676"/>
      <c r="M28" s="644"/>
      <c r="N28" s="617"/>
      <c r="O28" s="618"/>
      <c r="P28" s="612"/>
      <c r="Q28" s="612"/>
      <c r="R28" s="658"/>
      <c r="S28" s="612">
        <v>1460</v>
      </c>
      <c r="T28" s="616" t="s">
        <v>302</v>
      </c>
      <c r="U28" s="677" t="s">
        <v>304</v>
      </c>
      <c r="V28" s="619"/>
      <c r="AB28" s="197"/>
      <c r="AF28" s="196"/>
      <c r="AJ28" s="190"/>
    </row>
    <row r="29" spans="1:36" ht="23.25" customHeight="1">
      <c r="A29" s="610"/>
      <c r="B29" s="611"/>
      <c r="C29" s="611"/>
      <c r="D29" s="611"/>
      <c r="E29" s="673"/>
      <c r="F29" s="612"/>
      <c r="G29" s="612"/>
      <c r="H29" s="613"/>
      <c r="I29" s="674"/>
      <c r="J29" s="614"/>
      <c r="K29" s="675"/>
      <c r="L29" s="676"/>
      <c r="M29" s="644"/>
      <c r="N29" s="617"/>
      <c r="O29" s="618"/>
      <c r="P29" s="612"/>
      <c r="Q29" s="612"/>
      <c r="R29" s="658"/>
      <c r="S29" s="612">
        <v>585</v>
      </c>
      <c r="T29" s="616" t="s">
        <v>303</v>
      </c>
      <c r="U29" s="677">
        <f>S29*3</f>
        <v>1755</v>
      </c>
      <c r="V29" s="619"/>
      <c r="AB29" s="197"/>
      <c r="AF29" s="196"/>
      <c r="AJ29" s="190"/>
    </row>
    <row r="30" spans="1:36" ht="23.25" customHeight="1">
      <c r="A30" s="610"/>
      <c r="B30" s="611"/>
      <c r="C30" s="611"/>
      <c r="D30" s="611"/>
      <c r="E30" s="673"/>
      <c r="F30" s="612"/>
      <c r="G30" s="612"/>
      <c r="H30" s="613"/>
      <c r="I30" s="674"/>
      <c r="J30" s="614"/>
      <c r="K30" s="675"/>
      <c r="L30" s="676"/>
      <c r="M30" s="644"/>
      <c r="N30" s="617"/>
      <c r="O30" s="618"/>
      <c r="P30" s="612"/>
      <c r="Q30" s="612"/>
      <c r="R30" s="658"/>
      <c r="S30" s="612">
        <v>585</v>
      </c>
      <c r="T30" s="616" t="s">
        <v>305</v>
      </c>
      <c r="U30" s="677">
        <f>S30*5</f>
        <v>2925</v>
      </c>
      <c r="V30" s="619"/>
      <c r="AB30" s="197"/>
      <c r="AF30" s="196"/>
      <c r="AJ30" s="190"/>
    </row>
    <row r="31" spans="1:36" ht="23.25" customHeight="1">
      <c r="A31" s="235">
        <v>17</v>
      </c>
      <c r="B31" s="236" t="s">
        <v>8</v>
      </c>
      <c r="C31" s="236" t="s">
        <v>105</v>
      </c>
      <c r="D31" s="236" t="s">
        <v>106</v>
      </c>
      <c r="E31" s="237" t="s">
        <v>42</v>
      </c>
      <c r="F31" s="55">
        <v>14850</v>
      </c>
      <c r="G31" s="55">
        <v>14850</v>
      </c>
      <c r="H31" s="593" t="s">
        <v>287</v>
      </c>
      <c r="I31" s="627">
        <f>G31*1</f>
        <v>14850</v>
      </c>
      <c r="J31" s="248" t="s">
        <v>66</v>
      </c>
      <c r="K31" s="238">
        <v>297</v>
      </c>
      <c r="L31" s="275" t="s">
        <v>287</v>
      </c>
      <c r="M31" s="638">
        <f>K31*1</f>
        <v>297</v>
      </c>
      <c r="N31" s="249"/>
      <c r="O31" s="240"/>
      <c r="P31" s="55"/>
      <c r="Q31" s="55"/>
      <c r="R31" s="651"/>
      <c r="S31" s="55"/>
      <c r="T31" s="250"/>
      <c r="U31" s="651"/>
      <c r="V31" s="242">
        <f aca="true" t="shared" si="0" ref="V31:V42">SUM(H31:I31,M31,R31,U31)</f>
        <v>15147</v>
      </c>
      <c r="AB31" s="197"/>
      <c r="AF31" s="196"/>
      <c r="AJ31" s="190"/>
    </row>
    <row r="32" spans="1:36" ht="23.25" customHeight="1">
      <c r="A32" s="235">
        <v>18</v>
      </c>
      <c r="B32" s="236" t="s">
        <v>7</v>
      </c>
      <c r="C32" s="236" t="s">
        <v>107</v>
      </c>
      <c r="D32" s="236" t="s">
        <v>108</v>
      </c>
      <c r="E32" s="237" t="s">
        <v>42</v>
      </c>
      <c r="F32" s="55">
        <v>11400</v>
      </c>
      <c r="G32" s="55">
        <v>11630</v>
      </c>
      <c r="H32" s="593" t="s">
        <v>292</v>
      </c>
      <c r="I32" s="627">
        <f>G32*4</f>
        <v>46520</v>
      </c>
      <c r="J32" s="256"/>
      <c r="K32" s="446"/>
      <c r="L32" s="239"/>
      <c r="M32" s="638"/>
      <c r="N32" s="249"/>
      <c r="O32" s="240"/>
      <c r="P32" s="55"/>
      <c r="Q32" s="55"/>
      <c r="R32" s="651"/>
      <c r="S32" s="55">
        <v>70</v>
      </c>
      <c r="T32" s="275" t="s">
        <v>292</v>
      </c>
      <c r="U32" s="651">
        <f>S32*4</f>
        <v>280</v>
      </c>
      <c r="V32" s="242">
        <f t="shared" si="0"/>
        <v>46800</v>
      </c>
      <c r="AD32" s="196"/>
      <c r="AJ32" s="255"/>
    </row>
    <row r="33" spans="1:36" ht="23.25" customHeight="1">
      <c r="A33" s="235">
        <v>19</v>
      </c>
      <c r="B33" s="236" t="s">
        <v>7</v>
      </c>
      <c r="C33" s="236" t="s">
        <v>109</v>
      </c>
      <c r="D33" s="236" t="s">
        <v>110</v>
      </c>
      <c r="E33" s="237" t="s">
        <v>43</v>
      </c>
      <c r="F33" s="55">
        <v>16030</v>
      </c>
      <c r="G33" s="55">
        <v>16030</v>
      </c>
      <c r="H33" s="593" t="s">
        <v>287</v>
      </c>
      <c r="I33" s="627">
        <v>16030</v>
      </c>
      <c r="J33" s="248" t="s">
        <v>66</v>
      </c>
      <c r="K33" s="238">
        <v>320</v>
      </c>
      <c r="L33" s="275" t="s">
        <v>287</v>
      </c>
      <c r="M33" s="638">
        <f>K33*1</f>
        <v>320</v>
      </c>
      <c r="N33" s="249"/>
      <c r="O33" s="240"/>
      <c r="P33" s="55"/>
      <c r="Q33" s="55"/>
      <c r="R33" s="651"/>
      <c r="S33" s="55"/>
      <c r="T33" s="143"/>
      <c r="U33" s="651"/>
      <c r="V33" s="242">
        <f t="shared" si="0"/>
        <v>16350</v>
      </c>
      <c r="AD33" s="196"/>
      <c r="AJ33" s="255"/>
    </row>
    <row r="34" spans="1:36" ht="23.25" customHeight="1">
      <c r="A34" s="448">
        <v>20</v>
      </c>
      <c r="B34" s="449" t="s">
        <v>7</v>
      </c>
      <c r="C34" s="449" t="s">
        <v>78</v>
      </c>
      <c r="D34" s="449" t="s">
        <v>79</v>
      </c>
      <c r="E34" s="450" t="s">
        <v>42</v>
      </c>
      <c r="F34" s="135">
        <v>13760</v>
      </c>
      <c r="G34" s="606">
        <v>14030</v>
      </c>
      <c r="H34" s="594" t="s">
        <v>292</v>
      </c>
      <c r="I34" s="627">
        <f>G34*4</f>
        <v>56120</v>
      </c>
      <c r="J34" s="451"/>
      <c r="K34" s="446"/>
      <c r="L34" s="452"/>
      <c r="M34" s="640"/>
      <c r="N34" s="453"/>
      <c r="O34" s="454"/>
      <c r="P34" s="135"/>
      <c r="Q34" s="135"/>
      <c r="R34" s="654"/>
      <c r="S34" s="135"/>
      <c r="T34" s="455"/>
      <c r="U34" s="654"/>
      <c r="V34" s="242">
        <f t="shared" si="0"/>
        <v>56120</v>
      </c>
      <c r="AD34" s="196"/>
      <c r="AJ34" s="255"/>
    </row>
    <row r="35" spans="1:22" ht="23.25" customHeight="1">
      <c r="A35" s="235">
        <v>21</v>
      </c>
      <c r="B35" s="236" t="s">
        <v>10</v>
      </c>
      <c r="C35" s="236" t="s">
        <v>67</v>
      </c>
      <c r="D35" s="236" t="s">
        <v>111</v>
      </c>
      <c r="E35" s="237" t="s">
        <v>43</v>
      </c>
      <c r="F35" s="55">
        <v>16030</v>
      </c>
      <c r="G35" s="55"/>
      <c r="H35" s="593" t="s">
        <v>287</v>
      </c>
      <c r="I35" s="627">
        <v>16030</v>
      </c>
      <c r="J35" s="256"/>
      <c r="K35" s="447" t="s">
        <v>268</v>
      </c>
      <c r="L35" s="275"/>
      <c r="M35" s="638"/>
      <c r="N35" s="249"/>
      <c r="O35" s="240"/>
      <c r="P35" s="55"/>
      <c r="Q35" s="250"/>
      <c r="R35" s="651"/>
      <c r="S35" s="55"/>
      <c r="T35" s="143"/>
      <c r="U35" s="651"/>
      <c r="V35" s="242">
        <f t="shared" si="0"/>
        <v>16030</v>
      </c>
    </row>
    <row r="36" spans="1:22" ht="23.25" customHeight="1">
      <c r="A36" s="235">
        <v>22</v>
      </c>
      <c r="B36" s="236" t="s">
        <v>75</v>
      </c>
      <c r="C36" s="236" t="s">
        <v>76</v>
      </c>
      <c r="D36" s="236" t="s">
        <v>77</v>
      </c>
      <c r="E36" s="237" t="s">
        <v>43</v>
      </c>
      <c r="F36" s="55">
        <v>16030</v>
      </c>
      <c r="G36" s="55">
        <v>16030</v>
      </c>
      <c r="H36" s="593" t="s">
        <v>276</v>
      </c>
      <c r="I36" s="627">
        <v>16030</v>
      </c>
      <c r="J36" s="248" t="s">
        <v>66</v>
      </c>
      <c r="K36" s="607">
        <v>320</v>
      </c>
      <c r="L36" s="275" t="s">
        <v>276</v>
      </c>
      <c r="M36" s="638">
        <v>320</v>
      </c>
      <c r="N36" s="249"/>
      <c r="O36" s="240"/>
      <c r="P36" s="447" t="s">
        <v>306</v>
      </c>
      <c r="Q36" s="55"/>
      <c r="R36" s="651"/>
      <c r="S36" s="55"/>
      <c r="T36" s="143"/>
      <c r="U36" s="651"/>
      <c r="V36" s="242">
        <f t="shared" si="0"/>
        <v>16350</v>
      </c>
    </row>
    <row r="37" spans="1:22" ht="23.25" customHeight="1">
      <c r="A37" s="235">
        <v>23</v>
      </c>
      <c r="B37" s="236" t="s">
        <v>75</v>
      </c>
      <c r="C37" s="236" t="s">
        <v>112</v>
      </c>
      <c r="D37" s="236" t="s">
        <v>113</v>
      </c>
      <c r="E37" s="237" t="s">
        <v>43</v>
      </c>
      <c r="F37" s="55">
        <v>16030</v>
      </c>
      <c r="G37" s="55"/>
      <c r="H37" s="593" t="s">
        <v>287</v>
      </c>
      <c r="I37" s="627">
        <v>16030</v>
      </c>
      <c r="J37" s="557" t="s">
        <v>268</v>
      </c>
      <c r="L37" s="275"/>
      <c r="M37" s="638"/>
      <c r="N37" s="249">
        <v>13970</v>
      </c>
      <c r="O37" s="240" t="s">
        <v>66</v>
      </c>
      <c r="P37" s="55">
        <v>279</v>
      </c>
      <c r="Q37" s="275" t="s">
        <v>287</v>
      </c>
      <c r="R37" s="651">
        <f>P37*1</f>
        <v>279</v>
      </c>
      <c r="S37" s="558"/>
      <c r="T37" s="143"/>
      <c r="U37" s="651"/>
      <c r="V37" s="242">
        <f t="shared" si="0"/>
        <v>16309</v>
      </c>
    </row>
    <row r="38" spans="1:22" ht="23.25" customHeight="1">
      <c r="A38" s="448">
        <v>24</v>
      </c>
      <c r="B38" s="449" t="s">
        <v>72</v>
      </c>
      <c r="C38" s="449" t="s">
        <v>73</v>
      </c>
      <c r="D38" s="449" t="s">
        <v>74</v>
      </c>
      <c r="E38" s="450" t="s">
        <v>42</v>
      </c>
      <c r="F38" s="135">
        <v>12330</v>
      </c>
      <c r="G38" s="135">
        <v>12560</v>
      </c>
      <c r="H38" s="594" t="s">
        <v>287</v>
      </c>
      <c r="I38" s="669">
        <v>12560</v>
      </c>
      <c r="J38" s="451"/>
      <c r="K38" s="609"/>
      <c r="L38" s="560"/>
      <c r="M38" s="640"/>
      <c r="N38" s="453"/>
      <c r="O38" s="454"/>
      <c r="P38" s="135"/>
      <c r="Q38" s="135"/>
      <c r="R38" s="654"/>
      <c r="S38" s="135"/>
      <c r="T38" s="455"/>
      <c r="U38" s="654"/>
      <c r="V38" s="564">
        <f>SUM(H38:I38,M38,R38,U38)+I39</f>
        <v>14630</v>
      </c>
    </row>
    <row r="39" spans="1:22" ht="23.25" customHeight="1">
      <c r="A39" s="565"/>
      <c r="B39" s="567"/>
      <c r="C39" s="567"/>
      <c r="D39" s="567"/>
      <c r="E39" s="566" t="s">
        <v>290</v>
      </c>
      <c r="F39" s="136"/>
      <c r="G39" s="136"/>
      <c r="H39" s="592" t="s">
        <v>293</v>
      </c>
      <c r="I39" s="678">
        <v>2070</v>
      </c>
      <c r="J39" s="261"/>
      <c r="K39" s="691"/>
      <c r="L39" s="569"/>
      <c r="M39" s="641"/>
      <c r="N39" s="251"/>
      <c r="O39" s="252"/>
      <c r="P39" s="136"/>
      <c r="Q39" s="136"/>
      <c r="R39" s="643"/>
      <c r="S39" s="136"/>
      <c r="T39" s="571"/>
      <c r="U39" s="643"/>
      <c r="V39" s="234"/>
    </row>
    <row r="40" spans="1:22" ht="23.25" customHeight="1">
      <c r="A40" s="235">
        <v>25</v>
      </c>
      <c r="B40" s="236" t="s">
        <v>72</v>
      </c>
      <c r="C40" s="236" t="s">
        <v>80</v>
      </c>
      <c r="D40" s="236" t="s">
        <v>81</v>
      </c>
      <c r="E40" s="237" t="s">
        <v>114</v>
      </c>
      <c r="F40" s="55">
        <v>12330</v>
      </c>
      <c r="G40" s="55">
        <v>12560</v>
      </c>
      <c r="H40" s="593" t="s">
        <v>292</v>
      </c>
      <c r="I40" s="627">
        <f>G40*4</f>
        <v>50240</v>
      </c>
      <c r="J40" s="256"/>
      <c r="K40" s="446"/>
      <c r="L40" s="248"/>
      <c r="M40" s="638"/>
      <c r="N40" s="249"/>
      <c r="O40" s="240"/>
      <c r="P40" s="55"/>
      <c r="Q40" s="55"/>
      <c r="R40" s="651"/>
      <c r="S40" s="55"/>
      <c r="T40" s="250"/>
      <c r="U40" s="651"/>
      <c r="V40" s="242">
        <f t="shared" si="0"/>
        <v>50240</v>
      </c>
    </row>
    <row r="41" spans="1:22" ht="23.25" customHeight="1">
      <c r="A41" s="235">
        <v>26</v>
      </c>
      <c r="B41" s="236" t="s">
        <v>0</v>
      </c>
      <c r="C41" s="236" t="s">
        <v>115</v>
      </c>
      <c r="D41" s="236" t="s">
        <v>116</v>
      </c>
      <c r="E41" s="237" t="s">
        <v>43</v>
      </c>
      <c r="F41" s="55">
        <v>16030</v>
      </c>
      <c r="G41" s="55">
        <v>16030</v>
      </c>
      <c r="H41" s="593" t="s">
        <v>287</v>
      </c>
      <c r="I41" s="627">
        <f>G41*1</f>
        <v>16030</v>
      </c>
      <c r="J41" s="256" t="s">
        <v>66</v>
      </c>
      <c r="K41" s="238">
        <v>320</v>
      </c>
      <c r="L41" s="275" t="s">
        <v>287</v>
      </c>
      <c r="M41" s="638">
        <f>K41*1</f>
        <v>320</v>
      </c>
      <c r="N41" s="249"/>
      <c r="O41" s="240"/>
      <c r="P41" s="55"/>
      <c r="Q41" s="55"/>
      <c r="R41" s="651"/>
      <c r="S41" s="55"/>
      <c r="T41" s="241"/>
      <c r="U41" s="651"/>
      <c r="V41" s="242">
        <f t="shared" si="0"/>
        <v>16350</v>
      </c>
    </row>
    <row r="42" spans="1:22" ht="23.25" customHeight="1">
      <c r="A42" s="235">
        <v>27</v>
      </c>
      <c r="B42" s="236" t="s">
        <v>12</v>
      </c>
      <c r="C42" s="236" t="s">
        <v>1</v>
      </c>
      <c r="D42" s="236" t="s">
        <v>59</v>
      </c>
      <c r="E42" s="264" t="s">
        <v>42</v>
      </c>
      <c r="F42" s="55">
        <v>12810</v>
      </c>
      <c r="G42" s="55">
        <v>13070</v>
      </c>
      <c r="H42" s="593" t="s">
        <v>284</v>
      </c>
      <c r="I42" s="627">
        <v>0</v>
      </c>
      <c r="J42" s="256"/>
      <c r="K42" s="608" t="s">
        <v>307</v>
      </c>
      <c r="L42" s="239"/>
      <c r="M42" s="642"/>
      <c r="N42" s="249"/>
      <c r="O42" s="250"/>
      <c r="P42" s="143"/>
      <c r="Q42" s="143"/>
      <c r="R42" s="655"/>
      <c r="S42" s="143"/>
      <c r="T42" s="250"/>
      <c r="U42" s="651"/>
      <c r="V42" s="242">
        <f t="shared" si="0"/>
        <v>0</v>
      </c>
    </row>
    <row r="43" spans="1:51" s="320" customFormat="1" ht="12.75" customHeight="1">
      <c r="A43" s="28"/>
      <c r="B43" s="33"/>
      <c r="C43" s="33"/>
      <c r="D43" s="33"/>
      <c r="E43" s="305"/>
      <c r="F43" s="307"/>
      <c r="G43" s="307"/>
      <c r="H43" s="29"/>
      <c r="I43" s="34"/>
      <c r="J43" s="308"/>
      <c r="K43" s="306"/>
      <c r="L43" s="309"/>
      <c r="M43" s="310"/>
      <c r="N43" s="311"/>
      <c r="O43" s="29"/>
      <c r="P43" s="34"/>
      <c r="Q43" s="34"/>
      <c r="R43" s="312"/>
      <c r="S43" s="34"/>
      <c r="T43" s="313"/>
      <c r="U43" s="312"/>
      <c r="V43" s="314"/>
      <c r="W43" s="315"/>
      <c r="X43" s="315"/>
      <c r="Y43" s="315"/>
      <c r="Z43" s="315"/>
      <c r="AA43" s="315"/>
      <c r="AB43" s="316"/>
      <c r="AC43" s="315"/>
      <c r="AD43" s="315"/>
      <c r="AE43" s="317"/>
      <c r="AF43" s="318"/>
      <c r="AG43" s="315"/>
      <c r="AH43" s="315"/>
      <c r="AI43" s="315"/>
      <c r="AJ43" s="315"/>
      <c r="AK43" s="319"/>
      <c r="AL43" s="319"/>
      <c r="AM43" s="319"/>
      <c r="AN43" s="319"/>
      <c r="AO43" s="319"/>
      <c r="AP43" s="319"/>
      <c r="AQ43" s="319"/>
      <c r="AR43" s="319"/>
      <c r="AS43" s="319"/>
      <c r="AT43" s="319"/>
      <c r="AU43" s="319"/>
      <c r="AV43" s="319"/>
      <c r="AW43" s="319"/>
      <c r="AX43" s="319"/>
      <c r="AY43" s="319"/>
    </row>
    <row r="44" spans="1:22" ht="24" customHeight="1">
      <c r="A44" s="198">
        <v>28</v>
      </c>
      <c r="B44" s="200" t="s">
        <v>12</v>
      </c>
      <c r="C44" s="200" t="s">
        <v>82</v>
      </c>
      <c r="D44" s="200" t="s">
        <v>117</v>
      </c>
      <c r="E44" s="199" t="s">
        <v>42</v>
      </c>
      <c r="F44" s="56">
        <v>12810</v>
      </c>
      <c r="G44" s="56"/>
      <c r="H44" s="598" t="s">
        <v>284</v>
      </c>
      <c r="I44" s="628">
        <v>0</v>
      </c>
      <c r="J44" s="267"/>
      <c r="K44" s="446" t="s">
        <v>308</v>
      </c>
      <c r="L44" s="202"/>
      <c r="M44" s="634"/>
      <c r="N44" s="268"/>
      <c r="O44" s="204"/>
      <c r="P44" s="56"/>
      <c r="Q44" s="56"/>
      <c r="R44" s="656"/>
      <c r="S44" s="56"/>
      <c r="T44" s="269"/>
      <c r="U44" s="656"/>
      <c r="V44" s="207">
        <f>SUM(H44:I44,M44,R44,U44)</f>
        <v>0</v>
      </c>
    </row>
    <row r="45" spans="1:22" ht="24" customHeight="1">
      <c r="A45" s="218">
        <v>29</v>
      </c>
      <c r="B45" s="219"/>
      <c r="C45" s="219"/>
      <c r="D45" s="219" t="s">
        <v>83</v>
      </c>
      <c r="E45" s="220" t="s">
        <v>42</v>
      </c>
      <c r="F45" s="57">
        <v>11860</v>
      </c>
      <c r="G45" s="57"/>
      <c r="H45" s="680" t="s">
        <v>284</v>
      </c>
      <c r="I45" s="629">
        <v>0</v>
      </c>
      <c r="J45" s="272"/>
      <c r="K45" s="681" t="s">
        <v>309</v>
      </c>
      <c r="L45" s="273"/>
      <c r="M45" s="636"/>
      <c r="N45" s="274"/>
      <c r="O45" s="222"/>
      <c r="P45" s="57"/>
      <c r="Q45" s="57"/>
      <c r="R45" s="657"/>
      <c r="S45" s="57"/>
      <c r="T45" s="275"/>
      <c r="U45" s="657"/>
      <c r="V45" s="225">
        <f>SUM(H45:I45,M45,R45,U45)</f>
        <v>0</v>
      </c>
    </row>
    <row r="46" spans="1:27" ht="24" customHeight="1">
      <c r="A46" s="265"/>
      <c r="B46" s="266"/>
      <c r="C46" s="266"/>
      <c r="D46" s="266"/>
      <c r="H46" s="29"/>
      <c r="I46" s="679">
        <f>SUM(I44:I45)</f>
        <v>0</v>
      </c>
      <c r="J46" s="271"/>
      <c r="K46" s="136"/>
      <c r="L46" s="271"/>
      <c r="M46" s="643"/>
      <c r="N46" s="136"/>
      <c r="O46" s="136"/>
      <c r="P46" s="136"/>
      <c r="Q46" s="136"/>
      <c r="R46" s="643"/>
      <c r="S46" s="136"/>
      <c r="T46" s="254"/>
      <c r="U46" s="643"/>
      <c r="V46" s="253">
        <f>SUM(V44:V45)</f>
        <v>0</v>
      </c>
      <c r="W46" s="257"/>
      <c r="X46" s="257"/>
      <c r="Y46" s="257"/>
      <c r="Z46" s="257"/>
      <c r="AA46" s="257"/>
    </row>
    <row r="47" spans="1:51" s="320" customFormat="1" ht="12" customHeight="1">
      <c r="A47" s="28"/>
      <c r="B47" s="33"/>
      <c r="C47" s="33"/>
      <c r="D47" s="33"/>
      <c r="E47" s="305"/>
      <c r="F47" s="307"/>
      <c r="G47" s="307"/>
      <c r="H47" s="29"/>
      <c r="I47" s="34"/>
      <c r="J47" s="308"/>
      <c r="K47" s="306"/>
      <c r="L47" s="309"/>
      <c r="M47" s="310"/>
      <c r="N47" s="311"/>
      <c r="O47" s="29"/>
      <c r="P47" s="34"/>
      <c r="Q47" s="34"/>
      <c r="R47" s="312"/>
      <c r="S47" s="34"/>
      <c r="T47" s="313"/>
      <c r="U47" s="312"/>
      <c r="V47" s="314"/>
      <c r="W47" s="315"/>
      <c r="X47" s="315"/>
      <c r="Y47" s="315"/>
      <c r="Z47" s="315"/>
      <c r="AA47" s="315"/>
      <c r="AB47" s="316"/>
      <c r="AC47" s="315"/>
      <c r="AD47" s="315"/>
      <c r="AE47" s="317"/>
      <c r="AF47" s="318"/>
      <c r="AG47" s="315"/>
      <c r="AH47" s="315"/>
      <c r="AI47" s="315"/>
      <c r="AJ47" s="315"/>
      <c r="AK47" s="319"/>
      <c r="AL47" s="319"/>
      <c r="AM47" s="319"/>
      <c r="AN47" s="319"/>
      <c r="AO47" s="319"/>
      <c r="AP47" s="319"/>
      <c r="AQ47" s="319"/>
      <c r="AR47" s="319"/>
      <c r="AS47" s="319"/>
      <c r="AT47" s="319"/>
      <c r="AU47" s="319"/>
      <c r="AV47" s="319"/>
      <c r="AW47" s="319"/>
      <c r="AX47" s="319"/>
      <c r="AY47" s="319"/>
    </row>
    <row r="48" spans="1:22" ht="24" customHeight="1">
      <c r="A48" s="448">
        <v>30</v>
      </c>
      <c r="B48" s="449" t="s">
        <v>118</v>
      </c>
      <c r="C48" s="449" t="s">
        <v>119</v>
      </c>
      <c r="D48" s="449" t="s">
        <v>120</v>
      </c>
      <c r="E48" s="450" t="s">
        <v>42</v>
      </c>
      <c r="F48" s="135">
        <v>13310</v>
      </c>
      <c r="G48" s="135">
        <v>13760</v>
      </c>
      <c r="H48" s="594" t="s">
        <v>258</v>
      </c>
      <c r="I48" s="682">
        <v>13760</v>
      </c>
      <c r="J48" s="451"/>
      <c r="K48" s="609" t="s">
        <v>311</v>
      </c>
      <c r="L48" s="455"/>
      <c r="M48" s="640"/>
      <c r="N48" s="453"/>
      <c r="O48" s="454"/>
      <c r="P48" s="135"/>
      <c r="Q48" s="135"/>
      <c r="R48" s="654"/>
      <c r="S48" s="135"/>
      <c r="T48" s="455"/>
      <c r="U48" s="654"/>
      <c r="V48" s="564">
        <f>SUM(H48:I48,M48)-I49</f>
        <v>13634</v>
      </c>
    </row>
    <row r="49" spans="1:22" ht="24" customHeight="1">
      <c r="A49" s="610"/>
      <c r="B49" s="611"/>
      <c r="C49" s="611"/>
      <c r="D49" s="611"/>
      <c r="E49" s="620" t="s">
        <v>310</v>
      </c>
      <c r="F49" s="612"/>
      <c r="G49" s="612"/>
      <c r="H49" s="613"/>
      <c r="I49" s="630">
        <v>126</v>
      </c>
      <c r="J49" s="614"/>
      <c r="K49" s="615"/>
      <c r="L49" s="616"/>
      <c r="M49" s="644"/>
      <c r="N49" s="617"/>
      <c r="O49" s="618"/>
      <c r="P49" s="612"/>
      <c r="Q49" s="612"/>
      <c r="R49" s="658"/>
      <c r="S49" s="612"/>
      <c r="T49" s="616"/>
      <c r="U49" s="658"/>
      <c r="V49" s="619"/>
    </row>
    <row r="50" spans="1:22" ht="24" customHeight="1">
      <c r="A50" s="218">
        <v>31</v>
      </c>
      <c r="B50" s="219"/>
      <c r="C50" s="219"/>
      <c r="D50" s="219" t="s">
        <v>121</v>
      </c>
      <c r="E50" s="220" t="s">
        <v>42</v>
      </c>
      <c r="F50" s="57">
        <v>12330</v>
      </c>
      <c r="G50" s="57">
        <v>12560</v>
      </c>
      <c r="H50" s="680" t="s">
        <v>258</v>
      </c>
      <c r="I50" s="629">
        <v>12560</v>
      </c>
      <c r="J50" s="272"/>
      <c r="K50" s="447" t="s">
        <v>311</v>
      </c>
      <c r="L50" s="273"/>
      <c r="M50" s="636"/>
      <c r="N50" s="274"/>
      <c r="O50" s="222"/>
      <c r="P50" s="57"/>
      <c r="Q50" s="57"/>
      <c r="R50" s="657"/>
      <c r="S50" s="57"/>
      <c r="T50" s="275"/>
      <c r="U50" s="657"/>
      <c r="V50" s="225">
        <f>SUM(H50:I50,M50)</f>
        <v>12560</v>
      </c>
    </row>
    <row r="51" spans="1:22" ht="24" customHeight="1">
      <c r="A51" s="265"/>
      <c r="B51" s="266"/>
      <c r="C51" s="266"/>
      <c r="D51" s="266"/>
      <c r="E51" s="276"/>
      <c r="H51" s="29"/>
      <c r="I51" s="678">
        <f>I48+I50-I49</f>
        <v>26194</v>
      </c>
      <c r="J51" s="261"/>
      <c r="K51" s="262"/>
      <c r="L51" s="263"/>
      <c r="M51" s="641">
        <f>SUM(M48:M50)</f>
        <v>0</v>
      </c>
      <c r="N51" s="251"/>
      <c r="O51" s="252"/>
      <c r="P51" s="136"/>
      <c r="Q51" s="136"/>
      <c r="R51" s="643"/>
      <c r="S51" s="136"/>
      <c r="T51" s="254"/>
      <c r="U51" s="643"/>
      <c r="V51" s="234">
        <f>SUM(V48:V50)</f>
        <v>26194</v>
      </c>
    </row>
    <row r="52" spans="1:51" s="320" customFormat="1" ht="12" customHeight="1">
      <c r="A52" s="471"/>
      <c r="B52" s="30"/>
      <c r="C52" s="30"/>
      <c r="D52" s="472"/>
      <c r="E52" s="473"/>
      <c r="F52" s="307"/>
      <c r="G52" s="307"/>
      <c r="H52" s="599"/>
      <c r="I52" s="307"/>
      <c r="J52" s="474"/>
      <c r="K52" s="475"/>
      <c r="L52" s="476"/>
      <c r="M52" s="477"/>
      <c r="N52" s="478"/>
      <c r="O52" s="479"/>
      <c r="P52" s="480"/>
      <c r="Q52" s="480"/>
      <c r="R52" s="481"/>
      <c r="S52" s="480"/>
      <c r="T52" s="480"/>
      <c r="U52" s="481"/>
      <c r="V52" s="460"/>
      <c r="W52" s="315"/>
      <c r="X52" s="315"/>
      <c r="Y52" s="315"/>
      <c r="Z52" s="315"/>
      <c r="AA52" s="315"/>
      <c r="AB52" s="315"/>
      <c r="AC52" s="315"/>
      <c r="AD52" s="315"/>
      <c r="AE52" s="317"/>
      <c r="AF52" s="317"/>
      <c r="AG52" s="315"/>
      <c r="AH52" s="315"/>
      <c r="AI52" s="315"/>
      <c r="AJ52" s="319"/>
      <c r="AK52" s="319"/>
      <c r="AL52" s="319"/>
      <c r="AM52" s="319"/>
      <c r="AN52" s="319"/>
      <c r="AO52" s="319"/>
      <c r="AP52" s="319"/>
      <c r="AQ52" s="319"/>
      <c r="AR52" s="319"/>
      <c r="AS52" s="319"/>
      <c r="AT52" s="319"/>
      <c r="AU52" s="319"/>
      <c r="AV52" s="319"/>
      <c r="AW52" s="319"/>
      <c r="AX52" s="319"/>
      <c r="AY52" s="319"/>
    </row>
    <row r="53" spans="1:22" ht="24.75" customHeight="1">
      <c r="A53" s="292"/>
      <c r="B53" s="845" t="s">
        <v>46</v>
      </c>
      <c r="C53" s="845"/>
      <c r="D53" s="845"/>
      <c r="E53" s="845"/>
      <c r="F53" s="186"/>
      <c r="G53" s="186"/>
      <c r="H53" s="593"/>
      <c r="I53" s="631">
        <f>SUM(I10,I12:I42,I46,I51)</f>
        <v>889444</v>
      </c>
      <c r="J53" s="186"/>
      <c r="K53" s="186"/>
      <c r="L53" s="186"/>
      <c r="M53" s="645">
        <f>SUM(M10,M15,M17,M18,M20,M22,M23,M31,M33,M36,M41)</f>
        <v>7362</v>
      </c>
      <c r="N53" s="186"/>
      <c r="O53" s="186"/>
      <c r="P53" s="186"/>
      <c r="Q53" s="186"/>
      <c r="R53" s="645">
        <f>SUM(R10,R12:R42,R46,R51)</f>
        <v>4747</v>
      </c>
      <c r="S53" s="186"/>
      <c r="T53" s="186"/>
      <c r="U53" s="645">
        <f>SUM(U10,U12:U42,U46,U51)</f>
        <v>6065</v>
      </c>
      <c r="V53" s="186">
        <f>SUM(V10,V12:V42,V46,V51)</f>
        <v>907618</v>
      </c>
    </row>
    <row r="54" spans="1:22" ht="24.75" customHeight="1">
      <c r="A54" s="226"/>
      <c r="B54" s="282"/>
      <c r="C54" s="282"/>
      <c r="D54" s="282"/>
      <c r="E54" s="282"/>
      <c r="F54" s="146"/>
      <c r="G54" s="146"/>
      <c r="H54" s="600"/>
      <c r="I54" s="632"/>
      <c r="J54" s="187"/>
      <c r="K54" s="187"/>
      <c r="L54" s="187"/>
      <c r="M54" s="646"/>
      <c r="N54" s="187"/>
      <c r="O54" s="187"/>
      <c r="P54" s="187"/>
      <c r="Q54" s="187"/>
      <c r="R54" s="646"/>
      <c r="S54" s="187"/>
      <c r="T54" s="187"/>
      <c r="U54" s="665"/>
      <c r="V54" s="187"/>
    </row>
  </sheetData>
  <sheetProtection password="CC71" sheet="1" objects="1" scenarios="1" selectLockedCells="1" selectUnlockedCells="1"/>
  <mergeCells count="33">
    <mergeCell ref="M5:M6"/>
    <mergeCell ref="S5:S6"/>
    <mergeCell ref="F5:G5"/>
    <mergeCell ref="N5:N6"/>
    <mergeCell ref="K5:K6"/>
    <mergeCell ref="L5:L6"/>
    <mergeCell ref="H5:I5"/>
    <mergeCell ref="T5:T6"/>
    <mergeCell ref="AJ4:AJ5"/>
    <mergeCell ref="AF4:AG4"/>
    <mergeCell ref="AD4:AE4"/>
    <mergeCell ref="AI4:AI5"/>
    <mergeCell ref="U5:U6"/>
    <mergeCell ref="B53:E53"/>
    <mergeCell ref="E4:E5"/>
    <mergeCell ref="AB4:AC4"/>
    <mergeCell ref="AH4:AH5"/>
    <mergeCell ref="B4:B5"/>
    <mergeCell ref="F4:I4"/>
    <mergeCell ref="J5:J6"/>
    <mergeCell ref="V4:V6"/>
    <mergeCell ref="P5:P6"/>
    <mergeCell ref="Q5:Q6"/>
    <mergeCell ref="A1:V1"/>
    <mergeCell ref="A2:V2"/>
    <mergeCell ref="A3:V3"/>
    <mergeCell ref="J4:M4"/>
    <mergeCell ref="N4:R4"/>
    <mergeCell ref="S4:U4"/>
    <mergeCell ref="A4:A5"/>
    <mergeCell ref="C4:C5"/>
    <mergeCell ref="D4:D5"/>
    <mergeCell ref="R5:R6"/>
  </mergeCells>
  <printOptions/>
  <pageMargins left="0.16" right="0.17" top="0.24" bottom="0.19" header="0.16" footer="0.16"/>
  <pageSetup horizontalDpi="600" verticalDpi="600" orientation="landscape" paperSize="9" scale="95" r:id="rId2"/>
  <headerFooter alignWithMargins="0">
    <oddHeader>&amp;Rหน้าที่ 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"/>
  <sheetViews>
    <sheetView view="pageBreakPreview" zoomScale="85" zoomScaleNormal="80" zoomScaleSheetLayoutView="85" zoomScalePageLayoutView="0" workbookViewId="0" topLeftCell="A1">
      <selection activeCell="Q1" sqref="Q1"/>
    </sheetView>
  </sheetViews>
  <sheetFormatPr defaultColWidth="9.140625" defaultRowHeight="21.75"/>
  <cols>
    <col min="1" max="1" width="4.00390625" style="987" customWidth="1"/>
    <col min="2" max="2" width="20.00390625" style="987" customWidth="1"/>
    <col min="3" max="3" width="14.421875" style="987" customWidth="1"/>
    <col min="4" max="4" width="5.28125" style="987" customWidth="1"/>
    <col min="5" max="6" width="12.00390625" style="987" customWidth="1"/>
    <col min="7" max="9" width="7.00390625" style="987" customWidth="1"/>
    <col min="10" max="11" width="8.7109375" style="987" customWidth="1"/>
    <col min="12" max="12" width="12.421875" style="987" customWidth="1"/>
    <col min="13" max="13" width="12.00390625" style="1004" customWidth="1"/>
    <col min="14" max="14" width="17.7109375" style="987" customWidth="1"/>
    <col min="15" max="16" width="9.140625" style="987" hidden="1" customWidth="1"/>
    <col min="17" max="17" width="10.00390625" style="987" bestFit="1" customWidth="1"/>
    <col min="18" max="16384" width="9.140625" style="987" customWidth="1"/>
  </cols>
  <sheetData>
    <row r="1" spans="1:16" ht="22.5">
      <c r="A1" s="870" t="s">
        <v>202</v>
      </c>
      <c r="B1" s="870"/>
      <c r="C1" s="870"/>
      <c r="D1" s="870"/>
      <c r="E1" s="870"/>
      <c r="F1" s="870"/>
      <c r="G1" s="870"/>
      <c r="H1" s="870"/>
      <c r="I1" s="870"/>
      <c r="J1" s="870"/>
      <c r="K1" s="870"/>
      <c r="L1" s="870"/>
      <c r="M1" s="870"/>
      <c r="N1" s="870"/>
      <c r="O1" s="323"/>
      <c r="P1" s="323"/>
    </row>
    <row r="2" spans="1:14" s="991" customFormat="1" ht="36.75" customHeight="1">
      <c r="A2" s="324" t="s">
        <v>363</v>
      </c>
      <c r="B2" s="988"/>
      <c r="C2" s="988"/>
      <c r="D2" s="988"/>
      <c r="E2" s="988"/>
      <c r="F2" s="988"/>
      <c r="G2" s="988"/>
      <c r="H2" s="988"/>
      <c r="I2" s="988"/>
      <c r="J2" s="988"/>
      <c r="K2" s="988"/>
      <c r="L2" s="988"/>
      <c r="M2" s="989"/>
      <c r="N2" s="990"/>
    </row>
    <row r="3" spans="1:14" ht="26.25" customHeight="1">
      <c r="A3" s="879" t="s">
        <v>353</v>
      </c>
      <c r="B3" s="879"/>
      <c r="C3" s="879"/>
      <c r="D3" s="879"/>
      <c r="E3" s="879"/>
      <c r="F3" s="879"/>
      <c r="G3" s="879"/>
      <c r="H3" s="879"/>
      <c r="I3" s="879"/>
      <c r="J3" s="879"/>
      <c r="K3" s="879"/>
      <c r="L3" s="879"/>
      <c r="M3" s="879"/>
      <c r="N3" s="879"/>
    </row>
    <row r="4" spans="1:14" s="325" customFormat="1" ht="21.75" customHeight="1">
      <c r="A4" s="871"/>
      <c r="B4" s="871" t="s">
        <v>16</v>
      </c>
      <c r="C4" s="873" t="s">
        <v>17</v>
      </c>
      <c r="D4" s="874"/>
      <c r="E4" s="869" t="s">
        <v>174</v>
      </c>
      <c r="F4" s="869"/>
      <c r="G4" s="869" t="s">
        <v>175</v>
      </c>
      <c r="H4" s="869"/>
      <c r="I4" s="869"/>
      <c r="J4" s="869"/>
      <c r="K4" s="869"/>
      <c r="L4" s="877" t="s">
        <v>215</v>
      </c>
      <c r="M4" s="871" t="s">
        <v>286</v>
      </c>
      <c r="N4" s="871" t="s">
        <v>6</v>
      </c>
    </row>
    <row r="5" spans="1:14" s="325" customFormat="1" ht="21.75">
      <c r="A5" s="872"/>
      <c r="B5" s="872"/>
      <c r="C5" s="875"/>
      <c r="D5" s="876"/>
      <c r="E5" s="326"/>
      <c r="F5" s="345" t="s">
        <v>142</v>
      </c>
      <c r="G5" s="399" t="s">
        <v>176</v>
      </c>
      <c r="H5" s="400" t="s">
        <v>177</v>
      </c>
      <c r="I5" s="400" t="s">
        <v>178</v>
      </c>
      <c r="J5" s="399" t="s">
        <v>179</v>
      </c>
      <c r="K5" s="399" t="s">
        <v>198</v>
      </c>
      <c r="L5" s="878"/>
      <c r="M5" s="872"/>
      <c r="N5" s="872"/>
    </row>
    <row r="6" spans="1:14" ht="27" customHeight="1">
      <c r="A6" s="327">
        <v>1</v>
      </c>
      <c r="B6" s="328" t="s">
        <v>180</v>
      </c>
      <c r="C6" s="329" t="s">
        <v>181</v>
      </c>
      <c r="D6" s="330">
        <v>6</v>
      </c>
      <c r="E6" s="331">
        <v>15243.72</v>
      </c>
      <c r="F6" s="331">
        <f>E6*1</f>
        <v>15243.72</v>
      </c>
      <c r="G6" s="332">
        <v>468</v>
      </c>
      <c r="H6" s="332">
        <v>803</v>
      </c>
      <c r="I6" s="332">
        <v>674</v>
      </c>
      <c r="J6" s="332">
        <v>877</v>
      </c>
      <c r="K6" s="332">
        <f>SUM(G6:J6)</f>
        <v>2822</v>
      </c>
      <c r="L6" s="331">
        <f>SUM(F6,K6)</f>
        <v>18065.72</v>
      </c>
      <c r="M6" s="301">
        <f>L6*1</f>
        <v>18065.72</v>
      </c>
      <c r="N6" s="328" t="s">
        <v>182</v>
      </c>
    </row>
    <row r="7" spans="1:17" ht="27" customHeight="1">
      <c r="A7" s="333">
        <v>2</v>
      </c>
      <c r="B7" s="334" t="s">
        <v>183</v>
      </c>
      <c r="C7" s="335" t="s">
        <v>184</v>
      </c>
      <c r="D7" s="336">
        <v>6</v>
      </c>
      <c r="E7" s="337">
        <v>14338.12</v>
      </c>
      <c r="F7" s="337">
        <f aca="true" t="shared" si="0" ref="F7:F15">E7*1</f>
        <v>14338.12</v>
      </c>
      <c r="G7" s="338">
        <v>0</v>
      </c>
      <c r="H7" s="338">
        <v>758</v>
      </c>
      <c r="I7" s="338">
        <v>636</v>
      </c>
      <c r="J7" s="338">
        <v>827</v>
      </c>
      <c r="K7" s="338">
        <f aca="true" t="shared" si="1" ref="K7:K15">SUM(G7:J7)</f>
        <v>2221</v>
      </c>
      <c r="L7" s="337">
        <f aca="true" t="shared" si="2" ref="L7:L15">SUM(F7,K7)</f>
        <v>16559.120000000003</v>
      </c>
      <c r="M7" s="302">
        <f aca="true" t="shared" si="3" ref="M7:M16">L7*1</f>
        <v>16559.120000000003</v>
      </c>
      <c r="N7" s="334" t="s">
        <v>187</v>
      </c>
      <c r="Q7" s="992"/>
    </row>
    <row r="8" spans="1:14" ht="27" customHeight="1">
      <c r="A8" s="333">
        <v>3</v>
      </c>
      <c r="B8" s="334" t="s">
        <v>185</v>
      </c>
      <c r="C8" s="335" t="s">
        <v>181</v>
      </c>
      <c r="D8" s="336" t="s">
        <v>186</v>
      </c>
      <c r="E8" s="337">
        <v>15221.43</v>
      </c>
      <c r="F8" s="337">
        <f t="shared" si="0"/>
        <v>15221.43</v>
      </c>
      <c r="G8" s="338">
        <v>0</v>
      </c>
      <c r="H8" s="338">
        <v>0</v>
      </c>
      <c r="I8" s="338">
        <v>0</v>
      </c>
      <c r="J8" s="338">
        <v>921</v>
      </c>
      <c r="K8" s="338">
        <f t="shared" si="1"/>
        <v>921</v>
      </c>
      <c r="L8" s="337">
        <f t="shared" si="2"/>
        <v>16142.43</v>
      </c>
      <c r="M8" s="302">
        <f t="shared" si="3"/>
        <v>16142.43</v>
      </c>
      <c r="N8" s="334" t="s">
        <v>187</v>
      </c>
    </row>
    <row r="9" spans="1:14" ht="27" customHeight="1">
      <c r="A9" s="333">
        <v>4</v>
      </c>
      <c r="B9" s="334" t="s">
        <v>188</v>
      </c>
      <c r="C9" s="335" t="s">
        <v>189</v>
      </c>
      <c r="D9" s="336" t="s">
        <v>186</v>
      </c>
      <c r="E9" s="337">
        <v>9933.35</v>
      </c>
      <c r="F9" s="337">
        <f t="shared" si="0"/>
        <v>9933.35</v>
      </c>
      <c r="G9" s="338">
        <v>0</v>
      </c>
      <c r="H9" s="338">
        <v>529</v>
      </c>
      <c r="I9" s="338">
        <v>444</v>
      </c>
      <c r="J9" s="338">
        <v>578</v>
      </c>
      <c r="K9" s="338">
        <f t="shared" si="1"/>
        <v>1551</v>
      </c>
      <c r="L9" s="337">
        <f t="shared" si="2"/>
        <v>11484.35</v>
      </c>
      <c r="M9" s="302">
        <f t="shared" si="3"/>
        <v>11484.35</v>
      </c>
      <c r="N9" s="334" t="s">
        <v>190</v>
      </c>
    </row>
    <row r="10" spans="1:14" ht="27" customHeight="1">
      <c r="A10" s="333">
        <v>5</v>
      </c>
      <c r="B10" s="334" t="s">
        <v>191</v>
      </c>
      <c r="C10" s="335" t="s">
        <v>189</v>
      </c>
      <c r="D10" s="336" t="s">
        <v>186</v>
      </c>
      <c r="E10" s="337">
        <v>13892.77</v>
      </c>
      <c r="F10" s="337">
        <f t="shared" si="0"/>
        <v>13892.77</v>
      </c>
      <c r="G10" s="338">
        <v>0</v>
      </c>
      <c r="H10" s="338">
        <v>735</v>
      </c>
      <c r="I10" s="338">
        <v>617</v>
      </c>
      <c r="J10" s="338">
        <v>802</v>
      </c>
      <c r="K10" s="338">
        <f t="shared" si="1"/>
        <v>2154</v>
      </c>
      <c r="L10" s="337">
        <f t="shared" si="2"/>
        <v>16046.77</v>
      </c>
      <c r="M10" s="302">
        <f t="shared" si="3"/>
        <v>16046.77</v>
      </c>
      <c r="N10" s="334" t="s">
        <v>192</v>
      </c>
    </row>
    <row r="11" spans="1:14" ht="27" customHeight="1">
      <c r="A11" s="333">
        <v>6</v>
      </c>
      <c r="B11" s="334" t="s">
        <v>193</v>
      </c>
      <c r="C11" s="335" t="s">
        <v>181</v>
      </c>
      <c r="D11" s="336" t="s">
        <v>186</v>
      </c>
      <c r="E11" s="337">
        <v>14682.01</v>
      </c>
      <c r="F11" s="337">
        <f t="shared" si="0"/>
        <v>14682.01</v>
      </c>
      <c r="G11" s="338">
        <v>0</v>
      </c>
      <c r="H11" s="338">
        <v>0</v>
      </c>
      <c r="I11" s="338">
        <v>0</v>
      </c>
      <c r="J11" s="338">
        <v>909</v>
      </c>
      <c r="K11" s="338">
        <f t="shared" si="1"/>
        <v>909</v>
      </c>
      <c r="L11" s="337">
        <f t="shared" si="2"/>
        <v>15591.01</v>
      </c>
      <c r="M11" s="302">
        <f t="shared" si="3"/>
        <v>15591.01</v>
      </c>
      <c r="N11" s="334" t="s">
        <v>194</v>
      </c>
    </row>
    <row r="12" spans="1:14" ht="27" customHeight="1">
      <c r="A12" s="333">
        <v>7</v>
      </c>
      <c r="B12" s="339" t="s">
        <v>195</v>
      </c>
      <c r="C12" s="340" t="s">
        <v>43</v>
      </c>
      <c r="D12" s="341" t="s">
        <v>65</v>
      </c>
      <c r="E12" s="119">
        <v>6829.94</v>
      </c>
      <c r="F12" s="337">
        <f t="shared" si="0"/>
        <v>6829.94</v>
      </c>
      <c r="G12" s="118">
        <v>0</v>
      </c>
      <c r="H12" s="118">
        <v>0</v>
      </c>
      <c r="I12" s="118">
        <v>0</v>
      </c>
      <c r="J12" s="118">
        <v>0</v>
      </c>
      <c r="K12" s="338">
        <f t="shared" si="1"/>
        <v>0</v>
      </c>
      <c r="L12" s="337">
        <f t="shared" si="2"/>
        <v>6829.94</v>
      </c>
      <c r="M12" s="302">
        <f t="shared" si="3"/>
        <v>6829.94</v>
      </c>
      <c r="N12" s="339" t="s">
        <v>196</v>
      </c>
    </row>
    <row r="13" spans="1:14" ht="27" customHeight="1">
      <c r="A13" s="333">
        <v>8</v>
      </c>
      <c r="B13" s="342" t="s">
        <v>199</v>
      </c>
      <c r="C13" s="340" t="s">
        <v>43</v>
      </c>
      <c r="D13" s="341" t="s">
        <v>65</v>
      </c>
      <c r="E13" s="119">
        <v>8329.62</v>
      </c>
      <c r="F13" s="337">
        <f t="shared" si="0"/>
        <v>8329.62</v>
      </c>
      <c r="G13" s="118">
        <v>0</v>
      </c>
      <c r="H13" s="118">
        <v>0</v>
      </c>
      <c r="I13" s="118">
        <v>0</v>
      </c>
      <c r="J13" s="118">
        <v>0</v>
      </c>
      <c r="K13" s="338">
        <f t="shared" si="1"/>
        <v>0</v>
      </c>
      <c r="L13" s="337">
        <f t="shared" si="2"/>
        <v>8329.62</v>
      </c>
      <c r="M13" s="302">
        <f t="shared" si="3"/>
        <v>8329.62</v>
      </c>
      <c r="N13" s="339" t="s">
        <v>208</v>
      </c>
    </row>
    <row r="14" spans="1:14" ht="27" customHeight="1">
      <c r="A14" s="333">
        <v>9</v>
      </c>
      <c r="B14" s="342" t="s">
        <v>200</v>
      </c>
      <c r="C14" s="340" t="s">
        <v>43</v>
      </c>
      <c r="D14" s="341" t="s">
        <v>65</v>
      </c>
      <c r="E14" s="119">
        <v>9144.46</v>
      </c>
      <c r="F14" s="337">
        <f t="shared" si="0"/>
        <v>9144.46</v>
      </c>
      <c r="G14" s="118">
        <v>0</v>
      </c>
      <c r="H14" s="118">
        <v>0</v>
      </c>
      <c r="I14" s="118">
        <v>0</v>
      </c>
      <c r="J14" s="118">
        <v>0</v>
      </c>
      <c r="K14" s="338">
        <f t="shared" si="1"/>
        <v>0</v>
      </c>
      <c r="L14" s="337">
        <v>0</v>
      </c>
      <c r="M14" s="302">
        <f t="shared" si="3"/>
        <v>0</v>
      </c>
      <c r="N14" s="339" t="s">
        <v>82</v>
      </c>
    </row>
    <row r="15" spans="1:14" ht="27" customHeight="1">
      <c r="A15" s="333">
        <v>10</v>
      </c>
      <c r="B15" s="342" t="s">
        <v>201</v>
      </c>
      <c r="C15" s="340" t="s">
        <v>43</v>
      </c>
      <c r="D15" s="341" t="s">
        <v>65</v>
      </c>
      <c r="E15" s="119">
        <v>8635.6</v>
      </c>
      <c r="F15" s="337">
        <f t="shared" si="0"/>
        <v>8635.6</v>
      </c>
      <c r="G15" s="118">
        <v>0</v>
      </c>
      <c r="H15" s="118">
        <v>0</v>
      </c>
      <c r="I15" s="118">
        <v>0</v>
      </c>
      <c r="J15" s="118">
        <v>0</v>
      </c>
      <c r="K15" s="338">
        <f t="shared" si="1"/>
        <v>0</v>
      </c>
      <c r="L15" s="337">
        <f t="shared" si="2"/>
        <v>8635.6</v>
      </c>
      <c r="M15" s="302">
        <f t="shared" si="3"/>
        <v>8635.6</v>
      </c>
      <c r="N15" s="339" t="s">
        <v>211</v>
      </c>
    </row>
    <row r="16" spans="1:14" ht="27" customHeight="1">
      <c r="A16" s="993">
        <v>11</v>
      </c>
      <c r="B16" s="994" t="s">
        <v>272</v>
      </c>
      <c r="C16" s="995" t="s">
        <v>43</v>
      </c>
      <c r="D16" s="996" t="s">
        <v>65</v>
      </c>
      <c r="E16" s="975">
        <v>11888</v>
      </c>
      <c r="F16" s="997">
        <v>9071.32</v>
      </c>
      <c r="G16" s="998"/>
      <c r="H16" s="983"/>
      <c r="I16" s="983"/>
      <c r="J16" s="983"/>
      <c r="K16" s="999"/>
      <c r="L16" s="997">
        <f>SUM(F16,K16)</f>
        <v>9071.32</v>
      </c>
      <c r="M16" s="302">
        <f t="shared" si="3"/>
        <v>9071.32</v>
      </c>
      <c r="N16" s="977" t="s">
        <v>269</v>
      </c>
    </row>
    <row r="17" spans="1:14" s="1004" customFormat="1" ht="27" customHeight="1">
      <c r="A17" s="1000"/>
      <c r="B17" s="866" t="s">
        <v>197</v>
      </c>
      <c r="C17" s="867"/>
      <c r="D17" s="868"/>
      <c r="E17" s="1001"/>
      <c r="F17" s="1002">
        <f aca="true" t="shared" si="4" ref="F17:K17">SUM(F6:F12)</f>
        <v>90141.34</v>
      </c>
      <c r="G17" s="343">
        <f t="shared" si="4"/>
        <v>468</v>
      </c>
      <c r="H17" s="343">
        <f t="shared" si="4"/>
        <v>2825</v>
      </c>
      <c r="I17" s="343">
        <f t="shared" si="4"/>
        <v>2371</v>
      </c>
      <c r="J17" s="343">
        <f t="shared" si="4"/>
        <v>4914</v>
      </c>
      <c r="K17" s="343">
        <f t="shared" si="4"/>
        <v>10578</v>
      </c>
      <c r="L17" s="1002">
        <f>SUM(L6:L16)</f>
        <v>126755.88</v>
      </c>
      <c r="M17" s="1003">
        <f>SUM(M6:M16)</f>
        <v>126755.88</v>
      </c>
      <c r="N17" s="1000"/>
    </row>
    <row r="18" spans="1:14" s="1004" customFormat="1" ht="27" customHeight="1">
      <c r="A18" s="1005"/>
      <c r="B18" s="344"/>
      <c r="C18" s="344"/>
      <c r="D18" s="1005"/>
      <c r="E18" s="1006"/>
      <c r="F18" s="1007"/>
      <c r="G18" s="1006"/>
      <c r="H18" s="1006"/>
      <c r="I18" s="1006"/>
      <c r="J18" s="1006"/>
      <c r="M18" s="1008"/>
      <c r="N18" s="1005"/>
    </row>
  </sheetData>
  <sheetProtection password="CC71" sheet="1" objects="1" scenarios="1" selectLockedCells="1" selectUnlockedCells="1"/>
  <mergeCells count="11">
    <mergeCell ref="M4:M5"/>
    <mergeCell ref="B17:D17"/>
    <mergeCell ref="E4:F4"/>
    <mergeCell ref="G4:K4"/>
    <mergeCell ref="A1:N1"/>
    <mergeCell ref="A4:A5"/>
    <mergeCell ref="B4:B5"/>
    <mergeCell ref="C4:D5"/>
    <mergeCell ref="L4:L5"/>
    <mergeCell ref="N4:N5"/>
    <mergeCell ref="A3:N3"/>
  </mergeCells>
  <printOptions/>
  <pageMargins left="0.61" right="0.42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Q18"/>
  <sheetViews>
    <sheetView view="pageBreakPreview" zoomScale="85" zoomScaleSheetLayoutView="85" zoomScalePageLayoutView="0" workbookViewId="0" topLeftCell="A1">
      <selection activeCell="R1" sqref="R1"/>
    </sheetView>
  </sheetViews>
  <sheetFormatPr defaultColWidth="9.140625" defaultRowHeight="21.75"/>
  <cols>
    <col min="1" max="1" width="3.28125" style="4" customWidth="1"/>
    <col min="2" max="2" width="9.140625" style="4" customWidth="1"/>
    <col min="3" max="3" width="12.140625" style="4" customWidth="1"/>
    <col min="4" max="4" width="18.421875" style="4" customWidth="1"/>
    <col min="5" max="5" width="13.8515625" style="4" customWidth="1"/>
    <col min="6" max="7" width="8.140625" style="4" customWidth="1"/>
    <col min="8" max="9" width="8.140625" style="10" customWidth="1"/>
    <col min="10" max="10" width="11.8515625" style="4" customWidth="1"/>
    <col min="11" max="11" width="7.57421875" style="4" customWidth="1"/>
    <col min="12" max="12" width="5.140625" style="59" customWidth="1"/>
    <col min="13" max="13" width="9.140625" style="48" customWidth="1"/>
    <col min="14" max="14" width="8.140625" style="4" customWidth="1"/>
    <col min="15" max="15" width="5.140625" style="4" customWidth="1"/>
    <col min="16" max="16" width="9.140625" style="48" customWidth="1"/>
    <col min="17" max="17" width="11.8515625" style="48" customWidth="1"/>
    <col min="18" max="16384" width="9.140625" style="4" customWidth="1"/>
  </cols>
  <sheetData>
    <row r="1" spans="1:17" ht="22.5">
      <c r="A1" s="880" t="s">
        <v>123</v>
      </c>
      <c r="B1" s="880"/>
      <c r="C1" s="880"/>
      <c r="D1" s="880"/>
      <c r="E1" s="880"/>
      <c r="F1" s="880"/>
      <c r="G1" s="880"/>
      <c r="H1" s="880"/>
      <c r="I1" s="880"/>
      <c r="J1" s="880"/>
      <c r="K1" s="880"/>
      <c r="L1" s="880"/>
      <c r="M1" s="880"/>
      <c r="N1" s="880"/>
      <c r="O1" s="880"/>
      <c r="P1" s="880"/>
      <c r="Q1" s="880"/>
    </row>
    <row r="2" spans="1:17" ht="33.75" customHeight="1">
      <c r="A2" s="881" t="s">
        <v>353</v>
      </c>
      <c r="B2" s="882"/>
      <c r="C2" s="882"/>
      <c r="D2" s="882"/>
      <c r="E2" s="882"/>
      <c r="F2" s="882"/>
      <c r="G2" s="882"/>
      <c r="H2" s="882"/>
      <c r="I2" s="882"/>
      <c r="J2" s="882"/>
      <c r="K2" s="882"/>
      <c r="L2" s="882"/>
      <c r="M2" s="882"/>
      <c r="N2" s="882"/>
      <c r="O2" s="882"/>
      <c r="P2" s="882"/>
      <c r="Q2" s="882"/>
    </row>
    <row r="3" spans="1:17" ht="21" customHeight="1">
      <c r="A3" s="883" t="s">
        <v>11</v>
      </c>
      <c r="B3" s="883" t="s">
        <v>5</v>
      </c>
      <c r="C3" s="883" t="s">
        <v>6</v>
      </c>
      <c r="D3" s="883" t="s">
        <v>16</v>
      </c>
      <c r="E3" s="883" t="s">
        <v>17</v>
      </c>
      <c r="F3" s="890" t="s">
        <v>124</v>
      </c>
      <c r="G3" s="890"/>
      <c r="H3" s="890"/>
      <c r="I3" s="482"/>
      <c r="J3" s="884" t="s">
        <v>37</v>
      </c>
      <c r="K3" s="887" t="s">
        <v>125</v>
      </c>
      <c r="L3" s="888"/>
      <c r="M3" s="888"/>
      <c r="N3" s="887" t="s">
        <v>126</v>
      </c>
      <c r="O3" s="888"/>
      <c r="P3" s="888"/>
      <c r="Q3" s="889" t="s">
        <v>127</v>
      </c>
    </row>
    <row r="4" spans="1:17" ht="22.5" customHeight="1">
      <c r="A4" s="883"/>
      <c r="B4" s="883"/>
      <c r="C4" s="883"/>
      <c r="D4" s="883"/>
      <c r="E4" s="883"/>
      <c r="F4" s="898" t="s">
        <v>129</v>
      </c>
      <c r="G4" s="898"/>
      <c r="H4" s="483"/>
      <c r="I4" s="484" t="s">
        <v>128</v>
      </c>
      <c r="J4" s="885"/>
      <c r="K4" s="899" t="s">
        <v>130</v>
      </c>
      <c r="L4" s="901" t="s">
        <v>131</v>
      </c>
      <c r="M4" s="896" t="s">
        <v>71</v>
      </c>
      <c r="N4" s="899" t="s">
        <v>132</v>
      </c>
      <c r="O4" s="894" t="s">
        <v>131</v>
      </c>
      <c r="P4" s="896" t="s">
        <v>71</v>
      </c>
      <c r="Q4" s="889"/>
    </row>
    <row r="5" spans="1:17" ht="25.5" customHeight="1">
      <c r="A5" s="883"/>
      <c r="B5" s="883"/>
      <c r="C5" s="883"/>
      <c r="D5" s="883"/>
      <c r="E5" s="883"/>
      <c r="F5" s="102" t="s">
        <v>133</v>
      </c>
      <c r="G5" s="58" t="s">
        <v>122</v>
      </c>
      <c r="H5" s="102" t="s">
        <v>170</v>
      </c>
      <c r="I5" s="102" t="s">
        <v>258</v>
      </c>
      <c r="J5" s="886"/>
      <c r="K5" s="900"/>
      <c r="L5" s="902"/>
      <c r="M5" s="897"/>
      <c r="N5" s="900"/>
      <c r="O5" s="895"/>
      <c r="P5" s="897"/>
      <c r="Q5" s="889"/>
    </row>
    <row r="6" spans="1:17" ht="24" customHeight="1">
      <c r="A6" s="46">
        <v>1</v>
      </c>
      <c r="B6" s="42" t="s">
        <v>13</v>
      </c>
      <c r="C6" s="42" t="s">
        <v>100</v>
      </c>
      <c r="D6" s="42" t="s">
        <v>57</v>
      </c>
      <c r="E6" s="42" t="s">
        <v>58</v>
      </c>
      <c r="F6" s="8">
        <v>19790</v>
      </c>
      <c r="G6" s="101">
        <v>20780</v>
      </c>
      <c r="H6" s="8">
        <v>21190</v>
      </c>
      <c r="I6" s="128">
        <v>21620</v>
      </c>
      <c r="J6" s="3" t="s">
        <v>300</v>
      </c>
      <c r="K6" s="748">
        <f>I6*3/100</f>
        <v>648.6</v>
      </c>
      <c r="L6" s="125">
        <v>2</v>
      </c>
      <c r="M6" s="126">
        <f>K6*L6</f>
        <v>1297.2</v>
      </c>
      <c r="N6" s="748">
        <f>I6*2/100</f>
        <v>432.4</v>
      </c>
      <c r="O6" s="125">
        <v>2</v>
      </c>
      <c r="P6" s="126">
        <f>N6*O6</f>
        <v>864.8</v>
      </c>
      <c r="Q6" s="60">
        <f>SUM(M6,P6)</f>
        <v>2162</v>
      </c>
    </row>
    <row r="7" spans="1:17" ht="15" customHeight="1">
      <c r="A7" s="44"/>
      <c r="B7" s="53"/>
      <c r="C7" s="53"/>
      <c r="D7" s="53"/>
      <c r="E7" s="53"/>
      <c r="F7" s="20"/>
      <c r="G7" s="53"/>
      <c r="H7" s="20"/>
      <c r="I7" s="20"/>
      <c r="J7" s="61"/>
      <c r="K7" s="123"/>
      <c r="L7" s="123"/>
      <c r="M7" s="124"/>
      <c r="N7" s="123"/>
      <c r="O7" s="123"/>
      <c r="P7" s="124"/>
      <c r="Q7" s="124"/>
    </row>
    <row r="8" spans="1:17" ht="24" customHeight="1">
      <c r="A8" s="46">
        <v>2</v>
      </c>
      <c r="B8" s="42" t="s">
        <v>8</v>
      </c>
      <c r="C8" s="42" t="s">
        <v>23</v>
      </c>
      <c r="D8" s="42" t="s">
        <v>44</v>
      </c>
      <c r="E8" s="42" t="s">
        <v>45</v>
      </c>
      <c r="F8" s="8">
        <v>25740</v>
      </c>
      <c r="G8" s="101">
        <v>27490</v>
      </c>
      <c r="H8" s="8">
        <v>28430</v>
      </c>
      <c r="I8" s="128">
        <v>28880</v>
      </c>
      <c r="J8" s="3" t="s">
        <v>291</v>
      </c>
      <c r="K8" s="748">
        <f>I8*3/100</f>
        <v>866.4</v>
      </c>
      <c r="L8" s="125">
        <v>2</v>
      </c>
      <c r="M8" s="126">
        <f>K8*L8</f>
        <v>1732.8</v>
      </c>
      <c r="N8" s="748">
        <f>I8*2/100</f>
        <v>577.6</v>
      </c>
      <c r="O8" s="125">
        <v>2</v>
      </c>
      <c r="P8" s="126">
        <f>N8*O8</f>
        <v>1155.2</v>
      </c>
      <c r="Q8" s="60">
        <f>SUM(M8,P8)</f>
        <v>2888</v>
      </c>
    </row>
    <row r="9" spans="1:17" ht="15" customHeight="1">
      <c r="A9" s="44"/>
      <c r="B9" s="53"/>
      <c r="C9" s="53"/>
      <c r="D9" s="53"/>
      <c r="E9" s="53"/>
      <c r="F9" s="20"/>
      <c r="G9" s="53"/>
      <c r="H9" s="20"/>
      <c r="I9" s="20"/>
      <c r="J9" s="44"/>
      <c r="K9" s="123"/>
      <c r="L9" s="123"/>
      <c r="M9" s="124"/>
      <c r="N9" s="123"/>
      <c r="O9" s="123"/>
      <c r="P9" s="124"/>
      <c r="Q9" s="124"/>
    </row>
    <row r="10" spans="1:17" ht="24" customHeight="1">
      <c r="A10" s="52">
        <v>3</v>
      </c>
      <c r="B10" s="64" t="s">
        <v>9</v>
      </c>
      <c r="C10" s="64" t="s">
        <v>54</v>
      </c>
      <c r="D10" s="64" t="s">
        <v>70</v>
      </c>
      <c r="E10" s="64" t="s">
        <v>86</v>
      </c>
      <c r="F10" s="5">
        <v>23550</v>
      </c>
      <c r="G10" s="173">
        <v>24730</v>
      </c>
      <c r="H10" s="5">
        <v>25660</v>
      </c>
      <c r="I10" s="174">
        <v>26120</v>
      </c>
      <c r="J10" s="696" t="s">
        <v>287</v>
      </c>
      <c r="K10" s="749">
        <f>I10*3/100</f>
        <v>783.6</v>
      </c>
      <c r="L10" s="175">
        <v>1</v>
      </c>
      <c r="M10" s="176">
        <f>K10*L10</f>
        <v>783.6</v>
      </c>
      <c r="N10" s="749">
        <f>I10*2/100</f>
        <v>522.4</v>
      </c>
      <c r="O10" s="175">
        <v>1</v>
      </c>
      <c r="P10" s="176">
        <f>N10*O10</f>
        <v>522.4</v>
      </c>
      <c r="Q10" s="745">
        <f>SUM(M10,P10)</f>
        <v>1306</v>
      </c>
    </row>
    <row r="11" spans="1:17" ht="24" customHeight="1">
      <c r="A11" s="65"/>
      <c r="B11" s="66"/>
      <c r="C11" s="66"/>
      <c r="D11" s="66"/>
      <c r="E11" s="66"/>
      <c r="F11" s="7"/>
      <c r="G11" s="177"/>
      <c r="H11" s="7"/>
      <c r="I11" s="178"/>
      <c r="J11" s="2" t="s">
        <v>293</v>
      </c>
      <c r="K11" s="750">
        <v>13.8</v>
      </c>
      <c r="L11" s="179">
        <v>3</v>
      </c>
      <c r="M11" s="180">
        <f>K11*L11</f>
        <v>41.400000000000006</v>
      </c>
      <c r="N11" s="750">
        <v>9.2</v>
      </c>
      <c r="O11" s="179">
        <v>3</v>
      </c>
      <c r="P11" s="180">
        <f>N11*O11</f>
        <v>27.599999999999998</v>
      </c>
      <c r="Q11" s="746">
        <f>SUM(M11,P11)</f>
        <v>69</v>
      </c>
    </row>
    <row r="12" spans="1:17" ht="24" customHeight="1">
      <c r="A12" s="44"/>
      <c r="B12" s="53"/>
      <c r="C12" s="53"/>
      <c r="D12" s="53"/>
      <c r="E12" s="53"/>
      <c r="F12" s="741"/>
      <c r="G12" s="742"/>
      <c r="H12" s="741"/>
      <c r="I12" s="744"/>
      <c r="J12" s="743"/>
      <c r="K12" s="751"/>
      <c r="L12" s="123"/>
      <c r="M12" s="126">
        <f>SUM(M10:M11)</f>
        <v>825</v>
      </c>
      <c r="N12" s="751"/>
      <c r="O12" s="123"/>
      <c r="P12" s="126">
        <f>SUM(P10:P11)</f>
        <v>550</v>
      </c>
      <c r="Q12" s="747">
        <f>SUM(Q10:Q11)</f>
        <v>1375</v>
      </c>
    </row>
    <row r="13" spans="1:17" ht="15" customHeight="1">
      <c r="A13" s="44"/>
      <c r="B13" s="53"/>
      <c r="C13" s="53"/>
      <c r="D13" s="53"/>
      <c r="E13" s="53"/>
      <c r="F13" s="20"/>
      <c r="G13" s="53"/>
      <c r="H13" s="20"/>
      <c r="I13" s="20"/>
      <c r="J13" s="44"/>
      <c r="K13" s="123"/>
      <c r="L13" s="123"/>
      <c r="M13" s="124"/>
      <c r="N13" s="123"/>
      <c r="O13" s="123"/>
      <c r="P13" s="124"/>
      <c r="Q13" s="124"/>
    </row>
    <row r="14" spans="1:17" ht="24" customHeight="1">
      <c r="A14" s="52">
        <v>4</v>
      </c>
      <c r="B14" s="64" t="s">
        <v>9</v>
      </c>
      <c r="C14" s="64" t="s">
        <v>84</v>
      </c>
      <c r="D14" s="64" t="s">
        <v>61</v>
      </c>
      <c r="E14" s="64" t="s">
        <v>135</v>
      </c>
      <c r="F14" s="5">
        <v>22250</v>
      </c>
      <c r="G14" s="173">
        <v>23370</v>
      </c>
      <c r="H14" s="5">
        <v>24270</v>
      </c>
      <c r="I14" s="174">
        <v>24730</v>
      </c>
      <c r="J14" s="696" t="s">
        <v>292</v>
      </c>
      <c r="K14" s="749">
        <f>I14*3/100</f>
        <v>741.9</v>
      </c>
      <c r="L14" s="175">
        <v>4</v>
      </c>
      <c r="M14" s="176">
        <f>K14*L14</f>
        <v>2967.6</v>
      </c>
      <c r="N14" s="749">
        <f>I14*2/100</f>
        <v>494.6</v>
      </c>
      <c r="O14" s="175">
        <v>4</v>
      </c>
      <c r="P14" s="176">
        <f>N14*O14</f>
        <v>1978.4</v>
      </c>
      <c r="Q14" s="176">
        <f>SUM(M14,P14)</f>
        <v>4946</v>
      </c>
    </row>
    <row r="15" spans="1:17" ht="24" customHeight="1">
      <c r="A15" s="65">
        <v>5</v>
      </c>
      <c r="B15" s="66"/>
      <c r="C15" s="66" t="s">
        <v>84</v>
      </c>
      <c r="D15" s="66" t="s">
        <v>63</v>
      </c>
      <c r="E15" s="66" t="s">
        <v>136</v>
      </c>
      <c r="F15" s="7">
        <v>21410</v>
      </c>
      <c r="G15" s="177">
        <v>22490</v>
      </c>
      <c r="H15" s="7">
        <v>23370</v>
      </c>
      <c r="I15" s="178">
        <v>24270</v>
      </c>
      <c r="J15" s="2" t="s">
        <v>292</v>
      </c>
      <c r="K15" s="750">
        <f>I15*3/100</f>
        <v>728.1</v>
      </c>
      <c r="L15" s="179">
        <v>4</v>
      </c>
      <c r="M15" s="180">
        <f>K15*L15</f>
        <v>2912.4</v>
      </c>
      <c r="N15" s="750">
        <f>I15*2/100</f>
        <v>485.4</v>
      </c>
      <c r="O15" s="179">
        <v>4</v>
      </c>
      <c r="P15" s="180">
        <f>N15*O15</f>
        <v>1941.6</v>
      </c>
      <c r="Q15" s="180">
        <f>SUM(M15,P15)</f>
        <v>4854</v>
      </c>
    </row>
    <row r="16" spans="1:17" s="48" customFormat="1" ht="23.25" customHeight="1">
      <c r="A16" s="67"/>
      <c r="B16" s="68"/>
      <c r="C16" s="68"/>
      <c r="D16" s="68"/>
      <c r="E16" s="68"/>
      <c r="F16" s="68"/>
      <c r="G16" s="68"/>
      <c r="H16" s="69"/>
      <c r="I16" s="69"/>
      <c r="J16" s="67"/>
      <c r="K16" s="127"/>
      <c r="L16" s="127"/>
      <c r="M16" s="113">
        <f>SUM(M14:M15)</f>
        <v>5880</v>
      </c>
      <c r="N16" s="127"/>
      <c r="O16" s="127"/>
      <c r="P16" s="113">
        <f>SUM(P14:P15)</f>
        <v>3920</v>
      </c>
      <c r="Q16" s="70">
        <f>SUM(Q14:Q15)</f>
        <v>9800</v>
      </c>
    </row>
    <row r="17" spans="1:17" ht="18" customHeight="1">
      <c r="A17" s="45"/>
      <c r="B17" s="71"/>
      <c r="C17" s="71"/>
      <c r="D17" s="71"/>
      <c r="E17" s="71"/>
      <c r="F17" s="71"/>
      <c r="G17" s="71"/>
      <c r="H17" s="72"/>
      <c r="I17" s="72"/>
      <c r="J17" s="45"/>
      <c r="K17" s="62"/>
      <c r="L17" s="62"/>
      <c r="M17" s="63"/>
      <c r="N17" s="62"/>
      <c r="O17" s="62"/>
      <c r="P17" s="63"/>
      <c r="Q17" s="63"/>
    </row>
    <row r="18" spans="1:17" s="48" customFormat="1" ht="23.25" customHeight="1">
      <c r="A18" s="67"/>
      <c r="B18" s="68"/>
      <c r="C18" s="68"/>
      <c r="D18" s="73"/>
      <c r="E18" s="47"/>
      <c r="F18" s="47"/>
      <c r="G18" s="47"/>
      <c r="H18" s="891" t="s">
        <v>56</v>
      </c>
      <c r="I18" s="892"/>
      <c r="J18" s="892"/>
      <c r="K18" s="892"/>
      <c r="L18" s="893"/>
      <c r="M18" s="74">
        <f>SUM(M6:M11,M16)</f>
        <v>9735</v>
      </c>
      <c r="N18" s="74"/>
      <c r="O18" s="74"/>
      <c r="P18" s="74">
        <f>SUM(P6:P11,P16)</f>
        <v>6490</v>
      </c>
      <c r="Q18" s="74">
        <f>SUM(Q6:Q8,Q12,Q16)</f>
        <v>16225</v>
      </c>
    </row>
  </sheetData>
  <sheetProtection password="CC71" sheet="1" objects="1" scenarios="1" selectLockedCells="1" selectUnlockedCells="1"/>
  <mergeCells count="20">
    <mergeCell ref="F3:H3"/>
    <mergeCell ref="H18:L18"/>
    <mergeCell ref="N3:P3"/>
    <mergeCell ref="O4:O5"/>
    <mergeCell ref="P4:P5"/>
    <mergeCell ref="F4:G4"/>
    <mergeCell ref="K4:K5"/>
    <mergeCell ref="L4:L5"/>
    <mergeCell ref="M4:M5"/>
    <mergeCell ref="N4:N5"/>
    <mergeCell ref="A1:Q1"/>
    <mergeCell ref="A2:Q2"/>
    <mergeCell ref="A3:A5"/>
    <mergeCell ref="B3:B5"/>
    <mergeCell ref="C3:C5"/>
    <mergeCell ref="D3:D5"/>
    <mergeCell ref="E3:E5"/>
    <mergeCell ref="J3:J5"/>
    <mergeCell ref="K3:M3"/>
    <mergeCell ref="Q3:Q5"/>
  </mergeCells>
  <printOptions/>
  <pageMargins left="0.19" right="0.21" top="1" bottom="1" header="0.5" footer="0.5"/>
  <pageSetup horizontalDpi="600" verticalDpi="600" orientation="landscape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Q39"/>
  <sheetViews>
    <sheetView view="pageBreakPreview" zoomScale="85" zoomScaleNormal="80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R1" sqref="R1"/>
    </sheetView>
  </sheetViews>
  <sheetFormatPr defaultColWidth="9.140625" defaultRowHeight="21.75"/>
  <cols>
    <col min="1" max="1" width="4.140625" style="75" customWidth="1"/>
    <col min="2" max="2" width="19.7109375" style="75" customWidth="1"/>
    <col min="3" max="3" width="12.140625" style="75" customWidth="1"/>
    <col min="4" max="4" width="15.57421875" style="75" customWidth="1"/>
    <col min="5" max="6" width="7.140625" style="75" customWidth="1"/>
    <col min="7" max="7" width="7.140625" style="21" customWidth="1"/>
    <col min="8" max="9" width="7.140625" style="185" customWidth="1"/>
    <col min="10" max="10" width="12.00390625" style="98" customWidth="1"/>
    <col min="11" max="11" width="7.8515625" style="75" customWidth="1"/>
    <col min="12" max="12" width="4.57421875" style="98" customWidth="1"/>
    <col min="13" max="13" width="8.28125" style="75" customWidth="1"/>
    <col min="14" max="14" width="7.8515625" style="75" customWidth="1"/>
    <col min="15" max="15" width="4.57421875" style="99" customWidth="1"/>
    <col min="16" max="16" width="8.57421875" style="100" customWidth="1"/>
    <col min="17" max="17" width="13.00390625" style="22" customWidth="1"/>
    <col min="18" max="16384" width="9.140625" style="75" customWidth="1"/>
  </cols>
  <sheetData>
    <row r="1" spans="1:17" ht="20.25">
      <c r="A1" s="903" t="s">
        <v>137</v>
      </c>
      <c r="B1" s="904"/>
      <c r="C1" s="904"/>
      <c r="D1" s="904"/>
      <c r="E1" s="904"/>
      <c r="F1" s="904"/>
      <c r="G1" s="904"/>
      <c r="H1" s="904"/>
      <c r="I1" s="904"/>
      <c r="J1" s="904"/>
      <c r="K1" s="904"/>
      <c r="L1" s="904"/>
      <c r="M1" s="904"/>
      <c r="N1" s="904"/>
      <c r="O1" s="904"/>
      <c r="P1" s="904"/>
      <c r="Q1" s="904"/>
    </row>
    <row r="2" spans="1:17" ht="17.25" customHeight="1">
      <c r="A2" s="905" t="s">
        <v>312</v>
      </c>
      <c r="B2" s="904"/>
      <c r="C2" s="904"/>
      <c r="D2" s="904"/>
      <c r="E2" s="904"/>
      <c r="F2" s="904"/>
      <c r="G2" s="904"/>
      <c r="H2" s="904"/>
      <c r="I2" s="904"/>
      <c r="J2" s="904"/>
      <c r="K2" s="904"/>
      <c r="L2" s="904"/>
      <c r="M2" s="904"/>
      <c r="N2" s="904"/>
      <c r="O2" s="904"/>
      <c r="P2" s="904"/>
      <c r="Q2" s="904"/>
    </row>
    <row r="3" spans="1:17" ht="16.5" customHeight="1">
      <c r="A3" s="906"/>
      <c r="B3" s="906"/>
      <c r="C3" s="906"/>
      <c r="D3" s="906"/>
      <c r="E3" s="906"/>
      <c r="F3" s="906"/>
      <c r="G3" s="906"/>
      <c r="H3" s="906"/>
      <c r="I3" s="906"/>
      <c r="J3" s="906"/>
      <c r="K3" s="906"/>
      <c r="L3" s="906"/>
      <c r="M3" s="906"/>
      <c r="N3" s="906"/>
      <c r="O3" s="906"/>
      <c r="P3" s="906"/>
      <c r="Q3" s="906"/>
    </row>
    <row r="4" spans="1:17" ht="21.75" customHeight="1">
      <c r="A4" s="907" t="s">
        <v>20</v>
      </c>
      <c r="B4" s="907" t="s">
        <v>47</v>
      </c>
      <c r="C4" s="907" t="s">
        <v>5</v>
      </c>
      <c r="D4" s="908" t="s">
        <v>138</v>
      </c>
      <c r="E4" s="918" t="s">
        <v>139</v>
      </c>
      <c r="F4" s="919"/>
      <c r="G4" s="919"/>
      <c r="H4" s="919"/>
      <c r="I4" s="911"/>
      <c r="J4" s="909" t="s">
        <v>37</v>
      </c>
      <c r="K4" s="911" t="s">
        <v>140</v>
      </c>
      <c r="L4" s="907"/>
      <c r="M4" s="907"/>
      <c r="N4" s="907"/>
      <c r="O4" s="907"/>
      <c r="P4" s="907"/>
      <c r="Q4" s="912" t="s">
        <v>48</v>
      </c>
    </row>
    <row r="5" spans="1:17" ht="21.75" customHeight="1">
      <c r="A5" s="907"/>
      <c r="B5" s="907"/>
      <c r="C5" s="907"/>
      <c r="D5" s="908"/>
      <c r="E5" s="915" t="s">
        <v>129</v>
      </c>
      <c r="F5" s="916"/>
      <c r="G5" s="916"/>
      <c r="H5" s="917"/>
      <c r="I5" s="181" t="s">
        <v>128</v>
      </c>
      <c r="J5" s="910"/>
      <c r="K5" s="911" t="s">
        <v>129</v>
      </c>
      <c r="L5" s="907"/>
      <c r="M5" s="907"/>
      <c r="N5" s="913" t="s">
        <v>128</v>
      </c>
      <c r="O5" s="914"/>
      <c r="P5" s="914"/>
      <c r="Q5" s="912"/>
    </row>
    <row r="6" spans="1:17" ht="33" customHeight="1">
      <c r="A6" s="907"/>
      <c r="B6" s="907"/>
      <c r="C6" s="907"/>
      <c r="D6" s="908"/>
      <c r="E6" s="104" t="s">
        <v>134</v>
      </c>
      <c r="F6" s="104" t="s">
        <v>133</v>
      </c>
      <c r="G6" s="58" t="s">
        <v>122</v>
      </c>
      <c r="H6" s="104" t="s">
        <v>170</v>
      </c>
      <c r="I6" s="485" t="s">
        <v>258</v>
      </c>
      <c r="J6" s="910"/>
      <c r="K6" s="137" t="s">
        <v>141</v>
      </c>
      <c r="L6" s="103" t="s">
        <v>131</v>
      </c>
      <c r="M6" s="76" t="s">
        <v>142</v>
      </c>
      <c r="N6" s="138" t="s">
        <v>141</v>
      </c>
      <c r="O6" s="103" t="s">
        <v>131</v>
      </c>
      <c r="P6" s="76" t="s">
        <v>142</v>
      </c>
      <c r="Q6" s="912"/>
    </row>
    <row r="7" spans="1:17" ht="21.75" customHeight="1">
      <c r="A7" s="23">
        <v>1</v>
      </c>
      <c r="B7" s="24" t="s">
        <v>64</v>
      </c>
      <c r="C7" s="24" t="s">
        <v>9</v>
      </c>
      <c r="D7" s="24" t="s">
        <v>84</v>
      </c>
      <c r="E7" s="25">
        <v>12440</v>
      </c>
      <c r="F7" s="25">
        <v>12440</v>
      </c>
      <c r="G7" s="25">
        <v>13070</v>
      </c>
      <c r="H7" s="25">
        <v>13070</v>
      </c>
      <c r="I7" s="535">
        <v>13070</v>
      </c>
      <c r="J7" s="77" t="s">
        <v>287</v>
      </c>
      <c r="K7" s="756"/>
      <c r="L7" s="757"/>
      <c r="M7" s="756"/>
      <c r="N7" s="78">
        <f>I7*3/100</f>
        <v>392.1</v>
      </c>
      <c r="O7" s="26" t="s">
        <v>214</v>
      </c>
      <c r="P7" s="79">
        <f>N7*O7</f>
        <v>392.1</v>
      </c>
      <c r="Q7" s="81">
        <f>SUM(P7,M7)</f>
        <v>392.1</v>
      </c>
    </row>
    <row r="8" spans="1:17" ht="21.75" customHeight="1">
      <c r="A8" s="23">
        <v>2</v>
      </c>
      <c r="B8" s="27" t="s">
        <v>60</v>
      </c>
      <c r="C8" s="27" t="s">
        <v>9</v>
      </c>
      <c r="D8" s="27" t="s">
        <v>19</v>
      </c>
      <c r="E8" s="25">
        <v>11960</v>
      </c>
      <c r="F8" s="25">
        <v>12200</v>
      </c>
      <c r="G8" s="32">
        <v>12810</v>
      </c>
      <c r="H8" s="25">
        <v>13070</v>
      </c>
      <c r="I8" s="25"/>
      <c r="J8" s="77" t="s">
        <v>287</v>
      </c>
      <c r="K8" s="78">
        <f>H8*3/100</f>
        <v>392.1</v>
      </c>
      <c r="L8" s="26" t="s">
        <v>214</v>
      </c>
      <c r="M8" s="79">
        <f>K8*L8</f>
        <v>392.1</v>
      </c>
      <c r="N8" s="580"/>
      <c r="O8" s="77"/>
      <c r="P8" s="79"/>
      <c r="Q8" s="81">
        <f>SUM(P8,M8)</f>
        <v>392.1</v>
      </c>
    </row>
    <row r="9" spans="1:17" ht="21.75" customHeight="1">
      <c r="A9" s="23">
        <v>3</v>
      </c>
      <c r="B9" s="27" t="s">
        <v>90</v>
      </c>
      <c r="C9" s="27" t="s">
        <v>9</v>
      </c>
      <c r="D9" s="27" t="s">
        <v>89</v>
      </c>
      <c r="E9" s="55">
        <v>15260</v>
      </c>
      <c r="F9" s="25">
        <v>15260</v>
      </c>
      <c r="G9" s="32">
        <v>16030</v>
      </c>
      <c r="H9" s="25">
        <v>16030</v>
      </c>
      <c r="I9" s="535">
        <v>16030</v>
      </c>
      <c r="J9" s="574" t="s">
        <v>287</v>
      </c>
      <c r="K9" s="80"/>
      <c r="L9" s="77"/>
      <c r="M9" s="79"/>
      <c r="N9" s="78">
        <f>I9*3/100</f>
        <v>480.9</v>
      </c>
      <c r="O9" s="26" t="s">
        <v>214</v>
      </c>
      <c r="P9" s="79">
        <f>N9*O9</f>
        <v>480.9</v>
      </c>
      <c r="Q9" s="81">
        <f aca="true" t="shared" si="0" ref="Q9:Q26">SUM(M9,P9)</f>
        <v>480.9</v>
      </c>
    </row>
    <row r="10" spans="1:17" ht="21.75" customHeight="1">
      <c r="A10" s="23">
        <v>4</v>
      </c>
      <c r="B10" s="27" t="s">
        <v>88</v>
      </c>
      <c r="C10" s="27" t="s">
        <v>9</v>
      </c>
      <c r="D10" s="27" t="s">
        <v>87</v>
      </c>
      <c r="E10" s="25">
        <v>15260</v>
      </c>
      <c r="F10" s="25">
        <v>15260</v>
      </c>
      <c r="G10" s="32">
        <v>16030</v>
      </c>
      <c r="H10" s="25">
        <v>16030</v>
      </c>
      <c r="I10" s="535">
        <v>15260</v>
      </c>
      <c r="J10" s="77" t="s">
        <v>287</v>
      </c>
      <c r="K10" s="78">
        <f>I10*3/100</f>
        <v>457.8</v>
      </c>
      <c r="L10" s="26" t="s">
        <v>214</v>
      </c>
      <c r="M10" s="79">
        <f>K10*L10</f>
        <v>457.8</v>
      </c>
      <c r="N10" s="78"/>
      <c r="O10" s="26"/>
      <c r="P10" s="79"/>
      <c r="Q10" s="81">
        <f t="shared" si="0"/>
        <v>457.8</v>
      </c>
    </row>
    <row r="11" spans="1:17" ht="21.75" customHeight="1">
      <c r="A11" s="23">
        <v>5</v>
      </c>
      <c r="B11" s="24" t="s">
        <v>69</v>
      </c>
      <c r="C11" s="24" t="s">
        <v>9</v>
      </c>
      <c r="D11" s="24" t="s">
        <v>68</v>
      </c>
      <c r="E11" s="25">
        <v>15260</v>
      </c>
      <c r="F11" s="25">
        <v>15260</v>
      </c>
      <c r="G11" s="25">
        <v>16030</v>
      </c>
      <c r="H11" s="25">
        <v>16030</v>
      </c>
      <c r="I11" s="25">
        <v>16030</v>
      </c>
      <c r="J11" s="581" t="s">
        <v>291</v>
      </c>
      <c r="K11" s="756"/>
      <c r="L11" s="26"/>
      <c r="M11" s="79"/>
      <c r="N11" s="78">
        <f aca="true" t="shared" si="1" ref="N11:N20">I11*3/100</f>
        <v>480.9</v>
      </c>
      <c r="O11" s="26" t="s">
        <v>66</v>
      </c>
      <c r="P11" s="79">
        <f aca="true" t="shared" si="2" ref="P11:P20">N11*O11</f>
        <v>961.8</v>
      </c>
      <c r="Q11" s="81">
        <f t="shared" si="0"/>
        <v>961.8</v>
      </c>
    </row>
    <row r="12" spans="1:17" ht="21.75" customHeight="1">
      <c r="A12" s="129">
        <v>6</v>
      </c>
      <c r="B12" s="130" t="s">
        <v>94</v>
      </c>
      <c r="C12" s="130" t="s">
        <v>9</v>
      </c>
      <c r="D12" s="130" t="s">
        <v>93</v>
      </c>
      <c r="E12" s="131">
        <v>15260</v>
      </c>
      <c r="F12" s="131">
        <v>15260</v>
      </c>
      <c r="G12" s="131">
        <v>16030</v>
      </c>
      <c r="H12" s="131">
        <v>16030</v>
      </c>
      <c r="I12" s="131">
        <v>16030</v>
      </c>
      <c r="J12" s="758" t="s">
        <v>355</v>
      </c>
      <c r="K12" s="134"/>
      <c r="L12" s="132"/>
      <c r="M12" s="133"/>
      <c r="N12" s="575">
        <f t="shared" si="1"/>
        <v>480.9</v>
      </c>
      <c r="O12" s="576" t="s">
        <v>66</v>
      </c>
      <c r="P12" s="133">
        <f t="shared" si="2"/>
        <v>961.8</v>
      </c>
      <c r="Q12" s="577">
        <f>SUM(P12:P13)</f>
        <v>1936.1999999999998</v>
      </c>
    </row>
    <row r="13" spans="1:17" ht="21.75" customHeight="1">
      <c r="A13" s="759"/>
      <c r="B13" s="760"/>
      <c r="C13" s="760"/>
      <c r="D13" s="760"/>
      <c r="E13" s="761"/>
      <c r="F13" s="761"/>
      <c r="G13" s="761"/>
      <c r="H13" s="761"/>
      <c r="I13" s="761">
        <v>16240</v>
      </c>
      <c r="J13" s="762" t="s">
        <v>291</v>
      </c>
      <c r="K13" s="763"/>
      <c r="L13" s="764"/>
      <c r="M13" s="88"/>
      <c r="N13" s="765">
        <f t="shared" si="1"/>
        <v>487.2</v>
      </c>
      <c r="O13" s="766" t="s">
        <v>66</v>
      </c>
      <c r="P13" s="88">
        <f t="shared" si="2"/>
        <v>974.4</v>
      </c>
      <c r="Q13" s="90"/>
    </row>
    <row r="14" spans="1:17" ht="21.75" customHeight="1">
      <c r="A14" s="23">
        <v>7</v>
      </c>
      <c r="B14" s="24" t="s">
        <v>95</v>
      </c>
      <c r="C14" s="24" t="s">
        <v>13</v>
      </c>
      <c r="D14" s="24" t="s">
        <v>143</v>
      </c>
      <c r="E14" s="25">
        <v>15260</v>
      </c>
      <c r="F14" s="25">
        <v>15260</v>
      </c>
      <c r="G14" s="25">
        <v>16030</v>
      </c>
      <c r="H14" s="25">
        <v>16030</v>
      </c>
      <c r="I14" s="25">
        <v>16030</v>
      </c>
      <c r="J14" s="580" t="s">
        <v>292</v>
      </c>
      <c r="K14" s="80"/>
      <c r="L14" s="77"/>
      <c r="M14" s="79"/>
      <c r="N14" s="78">
        <f t="shared" si="1"/>
        <v>480.9</v>
      </c>
      <c r="O14" s="26" t="s">
        <v>356</v>
      </c>
      <c r="P14" s="79">
        <f t="shared" si="2"/>
        <v>1923.6</v>
      </c>
      <c r="Q14" s="81">
        <f t="shared" si="0"/>
        <v>1923.6</v>
      </c>
    </row>
    <row r="15" spans="1:17" ht="21.75" customHeight="1">
      <c r="A15" s="23">
        <v>8</v>
      </c>
      <c r="B15" s="24" t="s">
        <v>98</v>
      </c>
      <c r="C15" s="24" t="s">
        <v>13</v>
      </c>
      <c r="D15" s="24" t="s">
        <v>97</v>
      </c>
      <c r="E15" s="25">
        <v>12440</v>
      </c>
      <c r="F15" s="25">
        <v>12440</v>
      </c>
      <c r="G15" s="25">
        <v>13070</v>
      </c>
      <c r="H15" s="25">
        <v>13070</v>
      </c>
      <c r="I15" s="25">
        <v>13070</v>
      </c>
      <c r="J15" s="580" t="s">
        <v>293</v>
      </c>
      <c r="K15" s="80"/>
      <c r="L15" s="77"/>
      <c r="M15" s="79"/>
      <c r="N15" s="78">
        <f t="shared" si="1"/>
        <v>392.1</v>
      </c>
      <c r="O15" s="26" t="s">
        <v>285</v>
      </c>
      <c r="P15" s="79">
        <f t="shared" si="2"/>
        <v>1176.3000000000002</v>
      </c>
      <c r="Q15" s="81">
        <f t="shared" si="0"/>
        <v>1176.3000000000002</v>
      </c>
    </row>
    <row r="16" spans="1:17" ht="21.75" customHeight="1">
      <c r="A16" s="23">
        <v>9</v>
      </c>
      <c r="B16" s="24" t="s">
        <v>144</v>
      </c>
      <c r="C16" s="24" t="s">
        <v>0</v>
      </c>
      <c r="D16" s="24" t="s">
        <v>115</v>
      </c>
      <c r="E16" s="25">
        <v>15260</v>
      </c>
      <c r="F16" s="25">
        <v>15260</v>
      </c>
      <c r="G16" s="25">
        <v>16030</v>
      </c>
      <c r="H16" s="25">
        <v>16030</v>
      </c>
      <c r="I16" s="25">
        <v>16030</v>
      </c>
      <c r="J16" s="77" t="s">
        <v>287</v>
      </c>
      <c r="K16" s="80"/>
      <c r="L16" s="77"/>
      <c r="M16" s="79"/>
      <c r="N16" s="78">
        <f t="shared" si="1"/>
        <v>480.9</v>
      </c>
      <c r="O16" s="26" t="s">
        <v>214</v>
      </c>
      <c r="P16" s="79">
        <f t="shared" si="2"/>
        <v>480.9</v>
      </c>
      <c r="Q16" s="81">
        <f t="shared" si="0"/>
        <v>480.9</v>
      </c>
    </row>
    <row r="17" spans="1:17" ht="21.75" customHeight="1">
      <c r="A17" s="23">
        <v>10</v>
      </c>
      <c r="B17" s="24" t="s">
        <v>106</v>
      </c>
      <c r="C17" s="24" t="s">
        <v>8</v>
      </c>
      <c r="D17" s="24" t="s">
        <v>105</v>
      </c>
      <c r="E17" s="25">
        <v>14140</v>
      </c>
      <c r="F17" s="25">
        <v>14140</v>
      </c>
      <c r="G17" s="25">
        <v>14850</v>
      </c>
      <c r="H17" s="25">
        <v>14850</v>
      </c>
      <c r="I17" s="25">
        <v>14850</v>
      </c>
      <c r="J17" s="77" t="s">
        <v>287</v>
      </c>
      <c r="K17" s="80"/>
      <c r="L17" s="77" t="s">
        <v>166</v>
      </c>
      <c r="M17" s="79"/>
      <c r="N17" s="78">
        <f t="shared" si="1"/>
        <v>445.5</v>
      </c>
      <c r="O17" s="26" t="s">
        <v>214</v>
      </c>
      <c r="P17" s="79">
        <f t="shared" si="2"/>
        <v>445.5</v>
      </c>
      <c r="Q17" s="81">
        <f t="shared" si="0"/>
        <v>445.5</v>
      </c>
    </row>
    <row r="18" spans="1:17" ht="21.75" customHeight="1">
      <c r="A18" s="23">
        <v>11</v>
      </c>
      <c r="B18" s="24" t="s">
        <v>108</v>
      </c>
      <c r="C18" s="24" t="s">
        <v>7</v>
      </c>
      <c r="D18" s="24" t="s">
        <v>107</v>
      </c>
      <c r="E18" s="55">
        <v>10440</v>
      </c>
      <c r="F18" s="25">
        <v>10640</v>
      </c>
      <c r="G18" s="25">
        <v>11180</v>
      </c>
      <c r="H18" s="25">
        <v>11400</v>
      </c>
      <c r="I18" s="25">
        <v>11630</v>
      </c>
      <c r="J18" s="580" t="s">
        <v>292</v>
      </c>
      <c r="K18" s="756"/>
      <c r="L18" s="756"/>
      <c r="M18" s="756"/>
      <c r="N18" s="78">
        <f t="shared" si="1"/>
        <v>348.9</v>
      </c>
      <c r="O18" s="26" t="s">
        <v>356</v>
      </c>
      <c r="P18" s="79">
        <f t="shared" si="2"/>
        <v>1395.6</v>
      </c>
      <c r="Q18" s="81">
        <f t="shared" si="0"/>
        <v>1395.6</v>
      </c>
    </row>
    <row r="19" spans="1:17" ht="21.75" customHeight="1">
      <c r="A19" s="23">
        <v>12</v>
      </c>
      <c r="B19" s="24" t="s">
        <v>110</v>
      </c>
      <c r="C19" s="24" t="s">
        <v>7</v>
      </c>
      <c r="D19" s="24" t="s">
        <v>109</v>
      </c>
      <c r="E19" s="25">
        <v>15260</v>
      </c>
      <c r="F19" s="25">
        <v>15260</v>
      </c>
      <c r="G19" s="25">
        <v>16030</v>
      </c>
      <c r="H19" s="25">
        <v>16030</v>
      </c>
      <c r="I19" s="25">
        <v>16030</v>
      </c>
      <c r="J19" s="77" t="s">
        <v>287</v>
      </c>
      <c r="K19" s="80"/>
      <c r="L19" s="77"/>
      <c r="M19" s="79"/>
      <c r="N19" s="78">
        <f t="shared" si="1"/>
        <v>480.9</v>
      </c>
      <c r="O19" s="26" t="s">
        <v>214</v>
      </c>
      <c r="P19" s="79">
        <f t="shared" si="2"/>
        <v>480.9</v>
      </c>
      <c r="Q19" s="81">
        <f t="shared" si="0"/>
        <v>480.9</v>
      </c>
    </row>
    <row r="20" spans="1:17" ht="21.75" customHeight="1">
      <c r="A20" s="23">
        <v>13</v>
      </c>
      <c r="B20" s="24" t="s">
        <v>79</v>
      </c>
      <c r="C20" s="24" t="s">
        <v>7</v>
      </c>
      <c r="D20" s="24" t="s">
        <v>78</v>
      </c>
      <c r="E20" s="25">
        <v>12440</v>
      </c>
      <c r="F20" s="25">
        <v>12670</v>
      </c>
      <c r="G20" s="25">
        <v>13310</v>
      </c>
      <c r="H20" s="25">
        <v>13760</v>
      </c>
      <c r="I20" s="25">
        <v>14030</v>
      </c>
      <c r="J20" s="77" t="s">
        <v>292</v>
      </c>
      <c r="K20" s="580"/>
      <c r="L20" s="77"/>
      <c r="M20" s="79"/>
      <c r="N20" s="78">
        <f t="shared" si="1"/>
        <v>420.9</v>
      </c>
      <c r="O20" s="26" t="s">
        <v>356</v>
      </c>
      <c r="P20" s="79">
        <f t="shared" si="2"/>
        <v>1683.6</v>
      </c>
      <c r="Q20" s="81">
        <f t="shared" si="0"/>
        <v>1683.6</v>
      </c>
    </row>
    <row r="21" spans="1:17" ht="21.75" customHeight="1">
      <c r="A21" s="23">
        <v>14</v>
      </c>
      <c r="B21" s="24" t="s">
        <v>145</v>
      </c>
      <c r="C21" s="24" t="s">
        <v>10</v>
      </c>
      <c r="D21" s="24" t="s">
        <v>67</v>
      </c>
      <c r="E21" s="25">
        <v>15260</v>
      </c>
      <c r="F21" s="25">
        <v>15260</v>
      </c>
      <c r="G21" s="25">
        <v>16030</v>
      </c>
      <c r="H21" s="25">
        <v>16030</v>
      </c>
      <c r="I21" s="25"/>
      <c r="J21" s="580" t="s">
        <v>291</v>
      </c>
      <c r="K21" s="80">
        <f>H21*3/100</f>
        <v>480.9</v>
      </c>
      <c r="L21" s="77" t="s">
        <v>66</v>
      </c>
      <c r="M21" s="79">
        <f>K21*L21</f>
        <v>961.8</v>
      </c>
      <c r="N21" s="80"/>
      <c r="O21" s="77"/>
      <c r="P21" s="79"/>
      <c r="Q21" s="81">
        <f t="shared" si="0"/>
        <v>961.8</v>
      </c>
    </row>
    <row r="22" spans="1:17" ht="21.75" customHeight="1">
      <c r="A22" s="23">
        <v>15</v>
      </c>
      <c r="B22" s="24" t="s">
        <v>77</v>
      </c>
      <c r="C22" s="24" t="s">
        <v>75</v>
      </c>
      <c r="D22" s="24" t="s">
        <v>76</v>
      </c>
      <c r="E22" s="25">
        <v>15260</v>
      </c>
      <c r="F22" s="25">
        <v>15260</v>
      </c>
      <c r="G22" s="25">
        <v>16030</v>
      </c>
      <c r="H22" s="25">
        <v>16030</v>
      </c>
      <c r="I22" s="25">
        <v>16030</v>
      </c>
      <c r="J22" s="580" t="s">
        <v>287</v>
      </c>
      <c r="K22" s="78"/>
      <c r="L22" s="26"/>
      <c r="M22" s="79"/>
      <c r="N22" s="78">
        <f>I22*3/100</f>
        <v>480.9</v>
      </c>
      <c r="O22" s="26" t="s">
        <v>214</v>
      </c>
      <c r="P22" s="79">
        <f>N22*O22</f>
        <v>480.9</v>
      </c>
      <c r="Q22" s="81">
        <f t="shared" si="0"/>
        <v>480.9</v>
      </c>
    </row>
    <row r="23" spans="1:17" ht="21.75" customHeight="1">
      <c r="A23" s="23">
        <v>16</v>
      </c>
      <c r="B23" s="24" t="s">
        <v>113</v>
      </c>
      <c r="C23" s="24" t="s">
        <v>75</v>
      </c>
      <c r="D23" s="24" t="s">
        <v>112</v>
      </c>
      <c r="E23" s="25">
        <v>15260</v>
      </c>
      <c r="F23" s="25">
        <v>15260</v>
      </c>
      <c r="G23" s="25">
        <v>16030</v>
      </c>
      <c r="H23" s="25">
        <v>16030</v>
      </c>
      <c r="I23" s="25"/>
      <c r="J23" s="574" t="s">
        <v>287</v>
      </c>
      <c r="K23" s="80">
        <f>H23*3/100</f>
        <v>480.9</v>
      </c>
      <c r="L23" s="77" t="s">
        <v>214</v>
      </c>
      <c r="M23" s="79">
        <f>K23*L23</f>
        <v>480.9</v>
      </c>
      <c r="N23" s="80"/>
      <c r="O23" s="77"/>
      <c r="P23" s="79"/>
      <c r="Q23" s="81">
        <f t="shared" si="0"/>
        <v>480.9</v>
      </c>
    </row>
    <row r="24" spans="1:17" ht="21.75" customHeight="1">
      <c r="A24" s="129">
        <v>17</v>
      </c>
      <c r="B24" s="130" t="s">
        <v>74</v>
      </c>
      <c r="C24" s="130" t="s">
        <v>72</v>
      </c>
      <c r="D24" s="130" t="s">
        <v>73</v>
      </c>
      <c r="E24" s="131">
        <v>11290</v>
      </c>
      <c r="F24" s="131">
        <v>11510</v>
      </c>
      <c r="G24" s="131">
        <v>12090</v>
      </c>
      <c r="H24" s="131">
        <v>12330</v>
      </c>
      <c r="I24" s="131">
        <v>12560</v>
      </c>
      <c r="J24" s="132" t="s">
        <v>287</v>
      </c>
      <c r="K24" s="134"/>
      <c r="L24" s="132"/>
      <c r="M24" s="133"/>
      <c r="N24" s="575">
        <f>I24*3/100</f>
        <v>376.8</v>
      </c>
      <c r="O24" s="576" t="s">
        <v>214</v>
      </c>
      <c r="P24" s="133">
        <f>N24*O24</f>
        <v>376.8</v>
      </c>
      <c r="Q24" s="577">
        <f>SUM(M25,P24)</f>
        <v>397.5</v>
      </c>
    </row>
    <row r="25" spans="1:17" ht="18.75" customHeight="1">
      <c r="A25" s="759"/>
      <c r="B25" s="760"/>
      <c r="C25" s="760"/>
      <c r="D25" s="760"/>
      <c r="E25" s="761"/>
      <c r="F25" s="761"/>
      <c r="G25" s="761"/>
      <c r="H25" s="761"/>
      <c r="I25" s="761"/>
      <c r="J25" s="764" t="s">
        <v>293</v>
      </c>
      <c r="K25" s="763">
        <v>6.9</v>
      </c>
      <c r="L25" s="764" t="s">
        <v>285</v>
      </c>
      <c r="M25" s="88">
        <f>K25*L25</f>
        <v>20.700000000000003</v>
      </c>
      <c r="N25" s="765"/>
      <c r="O25" s="766"/>
      <c r="P25" s="88"/>
      <c r="Q25" s="90"/>
    </row>
    <row r="26" spans="1:17" ht="28.5" customHeight="1">
      <c r="A26" s="23">
        <v>18</v>
      </c>
      <c r="B26" s="24" t="s">
        <v>81</v>
      </c>
      <c r="C26" s="24" t="s">
        <v>72</v>
      </c>
      <c r="D26" s="24" t="s">
        <v>80</v>
      </c>
      <c r="E26" s="25">
        <v>11290</v>
      </c>
      <c r="F26" s="25">
        <v>11510</v>
      </c>
      <c r="G26" s="25">
        <v>12090</v>
      </c>
      <c r="H26" s="25">
        <v>12330</v>
      </c>
      <c r="I26" s="535">
        <v>12560</v>
      </c>
      <c r="J26" s="580" t="s">
        <v>292</v>
      </c>
      <c r="K26" s="78"/>
      <c r="L26" s="26"/>
      <c r="M26" s="79"/>
      <c r="N26" s="78">
        <f>I26*3/100</f>
        <v>376.8</v>
      </c>
      <c r="O26" s="26" t="s">
        <v>356</v>
      </c>
      <c r="P26" s="79">
        <f>N26*O26</f>
        <v>1507.2</v>
      </c>
      <c r="Q26" s="81">
        <f t="shared" si="0"/>
        <v>1507.2</v>
      </c>
    </row>
    <row r="27" spans="1:17" ht="21.75" customHeight="1">
      <c r="A27" s="35">
        <v>19</v>
      </c>
      <c r="B27" s="36" t="s">
        <v>117</v>
      </c>
      <c r="C27" s="36" t="s">
        <v>12</v>
      </c>
      <c r="D27" s="36" t="s">
        <v>82</v>
      </c>
      <c r="E27" s="56">
        <v>11740</v>
      </c>
      <c r="F27" s="37">
        <v>11960</v>
      </c>
      <c r="G27" s="37">
        <v>12560</v>
      </c>
      <c r="H27" s="37">
        <v>12810</v>
      </c>
      <c r="I27" s="767"/>
      <c r="J27" s="294"/>
      <c r="K27" s="296"/>
      <c r="L27" s="294"/>
      <c r="M27" s="295"/>
      <c r="N27" s="296"/>
      <c r="O27" s="294"/>
      <c r="P27" s="295"/>
      <c r="Q27" s="346">
        <f>SUM(M27,P27)</f>
        <v>0</v>
      </c>
    </row>
    <row r="28" spans="1:17" ht="21.75" customHeight="1">
      <c r="A28" s="38">
        <v>20</v>
      </c>
      <c r="B28" s="39" t="s">
        <v>83</v>
      </c>
      <c r="C28" s="39"/>
      <c r="D28" s="39" t="s">
        <v>82</v>
      </c>
      <c r="E28" s="57">
        <v>10850</v>
      </c>
      <c r="F28" s="40">
        <v>11070</v>
      </c>
      <c r="G28" s="40">
        <v>11630</v>
      </c>
      <c r="H28" s="40">
        <v>11860</v>
      </c>
      <c r="I28" s="768"/>
      <c r="J28" s="297"/>
      <c r="K28" s="300"/>
      <c r="L28" s="297"/>
      <c r="M28" s="299"/>
      <c r="N28" s="300"/>
      <c r="O28" s="297"/>
      <c r="P28" s="299"/>
      <c r="Q28" s="347">
        <f>SUM(M28,P28)</f>
        <v>0</v>
      </c>
    </row>
    <row r="29" spans="1:17" ht="21.75" customHeight="1">
      <c r="A29" s="28"/>
      <c r="B29" s="33"/>
      <c r="C29" s="33"/>
      <c r="D29" s="33"/>
      <c r="E29" s="34"/>
      <c r="F29" s="34"/>
      <c r="G29" s="34"/>
      <c r="H29" s="182"/>
      <c r="I29" s="182"/>
      <c r="J29" s="87" t="s">
        <v>146</v>
      </c>
      <c r="K29" s="83"/>
      <c r="L29" s="29"/>
      <c r="M29" s="88">
        <f>SUM(M27:M28)</f>
        <v>0</v>
      </c>
      <c r="N29" s="30"/>
      <c r="O29" s="89"/>
      <c r="P29" s="88">
        <f>SUM(P27:P28)</f>
        <v>0</v>
      </c>
      <c r="Q29" s="90">
        <f>SUM(Q27:Q28)</f>
        <v>0</v>
      </c>
    </row>
    <row r="30" spans="1:17" s="86" customFormat="1" ht="14.25" customHeight="1">
      <c r="A30" s="28"/>
      <c r="B30" s="33"/>
      <c r="C30" s="33"/>
      <c r="D30" s="33"/>
      <c r="E30" s="33"/>
      <c r="F30" s="33"/>
      <c r="G30" s="34"/>
      <c r="H30" s="183"/>
      <c r="I30" s="183"/>
      <c r="J30" s="82"/>
      <c r="K30" s="83"/>
      <c r="L30" s="29"/>
      <c r="M30" s="84"/>
      <c r="N30" s="33"/>
      <c r="O30" s="82"/>
      <c r="P30" s="84"/>
      <c r="Q30" s="85"/>
    </row>
    <row r="31" spans="1:17" ht="21.75" customHeight="1">
      <c r="A31" s="129">
        <v>21</v>
      </c>
      <c r="B31" s="130" t="s">
        <v>120</v>
      </c>
      <c r="C31" s="130" t="s">
        <v>118</v>
      </c>
      <c r="D31" s="130" t="s">
        <v>119</v>
      </c>
      <c r="E31" s="131">
        <v>11960</v>
      </c>
      <c r="F31" s="131">
        <v>12200</v>
      </c>
      <c r="G31" s="131">
        <v>12810</v>
      </c>
      <c r="H31" s="131">
        <v>13070</v>
      </c>
      <c r="I31" s="293"/>
      <c r="J31" s="293" t="s">
        <v>358</v>
      </c>
      <c r="K31" s="575">
        <v>7.2</v>
      </c>
      <c r="L31" s="576" t="s">
        <v>357</v>
      </c>
      <c r="M31" s="133">
        <f>K31*L31</f>
        <v>43.2</v>
      </c>
      <c r="N31" s="293"/>
      <c r="O31" s="293"/>
      <c r="P31" s="293"/>
      <c r="Q31" s="577">
        <f>SUM(M31,P33)</f>
        <v>456</v>
      </c>
    </row>
    <row r="32" spans="1:17" ht="21.75" customHeight="1">
      <c r="A32" s="713"/>
      <c r="B32" s="770"/>
      <c r="C32" s="770"/>
      <c r="D32" s="770"/>
      <c r="E32" s="771"/>
      <c r="F32" s="771"/>
      <c r="G32" s="771"/>
      <c r="H32" s="771">
        <v>13310</v>
      </c>
      <c r="I32" s="772"/>
      <c r="J32" s="779"/>
      <c r="K32" s="773"/>
      <c r="L32" s="774"/>
      <c r="M32" s="775"/>
      <c r="N32" s="776"/>
      <c r="O32" s="777"/>
      <c r="P32" s="775"/>
      <c r="Q32" s="778"/>
    </row>
    <row r="33" spans="1:17" ht="21.75" customHeight="1">
      <c r="A33" s="780"/>
      <c r="B33" s="781"/>
      <c r="C33" s="781"/>
      <c r="D33" s="781"/>
      <c r="E33" s="782"/>
      <c r="F33" s="782"/>
      <c r="G33" s="782"/>
      <c r="H33" s="782"/>
      <c r="I33" s="783">
        <v>13760</v>
      </c>
      <c r="J33" s="784" t="s">
        <v>258</v>
      </c>
      <c r="K33" s="785"/>
      <c r="L33" s="786"/>
      <c r="M33" s="787"/>
      <c r="N33" s="785">
        <f>I33*3/100</f>
        <v>412.8</v>
      </c>
      <c r="O33" s="786" t="s">
        <v>214</v>
      </c>
      <c r="P33" s="787">
        <f>N33*O33</f>
        <v>412.8</v>
      </c>
      <c r="Q33" s="788"/>
    </row>
    <row r="34" spans="1:17" ht="21.75" customHeight="1">
      <c r="A34" s="38">
        <v>22</v>
      </c>
      <c r="B34" s="39" t="s">
        <v>121</v>
      </c>
      <c r="C34" s="39"/>
      <c r="D34" s="39" t="s">
        <v>119</v>
      </c>
      <c r="E34" s="40">
        <v>11290</v>
      </c>
      <c r="F34" s="40">
        <v>11510</v>
      </c>
      <c r="G34" s="40">
        <v>12090</v>
      </c>
      <c r="H34" s="40">
        <v>12330</v>
      </c>
      <c r="I34" s="768">
        <v>12560</v>
      </c>
      <c r="J34" s="769" t="s">
        <v>258</v>
      </c>
      <c r="K34" s="298"/>
      <c r="L34" s="41"/>
      <c r="M34" s="299"/>
      <c r="N34" s="298">
        <f>I34*3/100</f>
        <v>376.8</v>
      </c>
      <c r="O34" s="41" t="s">
        <v>214</v>
      </c>
      <c r="P34" s="299">
        <f>N34*O34</f>
        <v>376.8</v>
      </c>
      <c r="Q34" s="347">
        <f>SUM(M34,P34)</f>
        <v>376.8</v>
      </c>
    </row>
    <row r="35" spans="1:17" ht="21.75" customHeight="1">
      <c r="A35" s="28"/>
      <c r="B35" s="33"/>
      <c r="C35" s="33"/>
      <c r="D35" s="33"/>
      <c r="E35" s="33"/>
      <c r="F35" s="33"/>
      <c r="G35" s="34"/>
      <c r="H35" s="182"/>
      <c r="I35" s="182"/>
      <c r="J35" s="87" t="s">
        <v>147</v>
      </c>
      <c r="K35" s="83"/>
      <c r="L35" s="29"/>
      <c r="M35" s="88">
        <f>SUM(M31:M34)</f>
        <v>43.2</v>
      </c>
      <c r="N35" s="30" t="s">
        <v>166</v>
      </c>
      <c r="O35" s="89"/>
      <c r="P35" s="88">
        <f>SUM(P32:P34)</f>
        <v>789.6</v>
      </c>
      <c r="Q35" s="90">
        <f>SUM(Q31:Q34)</f>
        <v>832.8</v>
      </c>
    </row>
    <row r="36" spans="1:17" s="86" customFormat="1" ht="13.5" customHeight="1">
      <c r="A36" s="28"/>
      <c r="B36" s="33"/>
      <c r="C36" s="33"/>
      <c r="D36" s="33"/>
      <c r="E36" s="33"/>
      <c r="F36" s="33"/>
      <c r="G36" s="34"/>
      <c r="H36" s="183"/>
      <c r="I36" s="183"/>
      <c r="J36" s="82"/>
      <c r="K36" s="83"/>
      <c r="L36" s="29"/>
      <c r="M36" s="84"/>
      <c r="N36" s="33"/>
      <c r="O36" s="82"/>
      <c r="P36" s="84"/>
      <c r="Q36" s="85"/>
    </row>
    <row r="37" spans="1:17" ht="21.75" customHeight="1">
      <c r="A37" s="23">
        <v>23</v>
      </c>
      <c r="B37" s="24" t="s">
        <v>59</v>
      </c>
      <c r="C37" s="24" t="s">
        <v>12</v>
      </c>
      <c r="D37" s="24" t="s">
        <v>1</v>
      </c>
      <c r="E37" s="25">
        <v>11740</v>
      </c>
      <c r="F37" s="25">
        <v>11960</v>
      </c>
      <c r="G37" s="25">
        <v>12560</v>
      </c>
      <c r="H37" s="25">
        <v>12810</v>
      </c>
      <c r="I37" s="535">
        <v>13070</v>
      </c>
      <c r="J37" s="77"/>
      <c r="K37" s="78"/>
      <c r="L37" s="26"/>
      <c r="M37" s="79"/>
      <c r="N37" s="80"/>
      <c r="O37" s="77"/>
      <c r="P37" s="79"/>
      <c r="Q37" s="81">
        <f>SUM(M37,P37)</f>
        <v>0</v>
      </c>
    </row>
    <row r="39" spans="1:17" ht="21.75" customHeight="1">
      <c r="A39" s="91"/>
      <c r="B39" s="92"/>
      <c r="C39" s="92"/>
      <c r="D39" s="92"/>
      <c r="E39" s="92"/>
      <c r="F39" s="92"/>
      <c r="G39" s="93"/>
      <c r="H39" s="184"/>
      <c r="I39" s="184"/>
      <c r="J39" s="94" t="s">
        <v>15</v>
      </c>
      <c r="K39" s="95"/>
      <c r="L39" s="96"/>
      <c r="M39" s="97">
        <f>SUM(M7:M26,M29,M35,M37)</f>
        <v>2356.4999999999995</v>
      </c>
      <c r="N39" s="97"/>
      <c r="O39" s="97"/>
      <c r="P39" s="97">
        <f>SUM(P7:P26,P29,P35,P37)</f>
        <v>14511.9</v>
      </c>
      <c r="Q39" s="97">
        <f>SUM(Q7:Q26,Q29,Q35,Q37)</f>
        <v>16868.4</v>
      </c>
    </row>
  </sheetData>
  <sheetProtection password="CC71" sheet="1" objects="1" scenarios="1" selectLockedCells="1" selectUnlockedCells="1"/>
  <mergeCells count="14">
    <mergeCell ref="K5:M5"/>
    <mergeCell ref="N5:P5"/>
    <mergeCell ref="E5:H5"/>
    <mergeCell ref="E4:I4"/>
    <mergeCell ref="A1:Q1"/>
    <mergeCell ref="A2:Q2"/>
    <mergeCell ref="A3:Q3"/>
    <mergeCell ref="A4:A6"/>
    <mergeCell ref="B4:B6"/>
    <mergeCell ref="C4:C6"/>
    <mergeCell ref="D4:D6"/>
    <mergeCell ref="J4:J6"/>
    <mergeCell ref="K4:P4"/>
    <mergeCell ref="Q4:Q6"/>
  </mergeCells>
  <printOptions/>
  <pageMargins left="0.33" right="0.18" top="0.47" bottom="0.17" header="0.25" footer="0.17"/>
  <pageSetup horizontalDpi="600" verticalDpi="600" orientation="landscape" paperSize="9" r:id="rId2"/>
  <headerFooter alignWithMargins="0">
    <oddHeader>&amp;R&amp;P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I12"/>
  <sheetViews>
    <sheetView view="pageBreakPreview" zoomScale="110" zoomScaleSheetLayoutView="110" zoomScalePageLayoutView="0" workbookViewId="0" topLeftCell="A1">
      <selection activeCell="J1" sqref="J1"/>
    </sheetView>
  </sheetViews>
  <sheetFormatPr defaultColWidth="9.140625" defaultRowHeight="21.75"/>
  <cols>
    <col min="1" max="1" width="3.57421875" style="16" customWidth="1"/>
    <col min="2" max="2" width="9.140625" style="16" customWidth="1"/>
    <col min="3" max="3" width="11.8515625" style="16" customWidth="1"/>
    <col min="4" max="4" width="18.57421875" style="16" customWidth="1"/>
    <col min="5" max="5" width="13.57421875" style="16" customWidth="1"/>
    <col min="6" max="6" width="10.57421875" style="16" customWidth="1"/>
    <col min="7" max="7" width="12.8515625" style="111" customWidth="1"/>
    <col min="8" max="8" width="11.421875" style="16" customWidth="1"/>
    <col min="9" max="9" width="15.28125" style="16" customWidth="1"/>
    <col min="10" max="16384" width="9.140625" style="16" customWidth="1"/>
  </cols>
  <sheetData>
    <row r="1" spans="1:8" ht="22.5">
      <c r="A1" s="923" t="s">
        <v>172</v>
      </c>
      <c r="B1" s="923"/>
      <c r="C1" s="923"/>
      <c r="D1" s="923"/>
      <c r="E1" s="923"/>
      <c r="F1" s="923"/>
      <c r="G1" s="923"/>
      <c r="H1" s="923"/>
    </row>
    <row r="2" spans="1:8" ht="22.5">
      <c r="A2" s="924" t="s">
        <v>151</v>
      </c>
      <c r="B2" s="924"/>
      <c r="C2" s="924"/>
      <c r="D2" s="924"/>
      <c r="E2" s="924"/>
      <c r="F2" s="924"/>
      <c r="G2" s="924"/>
      <c r="H2" s="924"/>
    </row>
    <row r="3" spans="1:8" ht="22.5">
      <c r="A3" s="924" t="s">
        <v>354</v>
      </c>
      <c r="B3" s="924"/>
      <c r="C3" s="924"/>
      <c r="D3" s="924"/>
      <c r="E3" s="924"/>
      <c r="F3" s="924"/>
      <c r="G3" s="924"/>
      <c r="H3" s="924"/>
    </row>
    <row r="4" spans="1:8" ht="18">
      <c r="A4" s="112"/>
      <c r="B4" s="112"/>
      <c r="C4" s="112"/>
      <c r="D4" s="112"/>
      <c r="E4" s="112"/>
      <c r="F4" s="112"/>
      <c r="G4" s="112"/>
      <c r="H4" s="112"/>
    </row>
    <row r="5" spans="1:9" ht="18">
      <c r="A5" s="114"/>
      <c r="B5" s="111"/>
      <c r="C5" s="111"/>
      <c r="D5" s="111"/>
      <c r="E5" s="111"/>
      <c r="F5" s="111"/>
      <c r="G5" s="115" t="s">
        <v>166</v>
      </c>
      <c r="I5" s="362"/>
    </row>
    <row r="6" spans="1:9" ht="23.25" customHeight="1">
      <c r="A6" s="925" t="s">
        <v>49</v>
      </c>
      <c r="B6" s="925" t="s">
        <v>5</v>
      </c>
      <c r="C6" s="925" t="s">
        <v>6</v>
      </c>
      <c r="D6" s="925" t="s">
        <v>47</v>
      </c>
      <c r="E6" s="925" t="s">
        <v>17</v>
      </c>
      <c r="F6" s="920" t="s">
        <v>167</v>
      </c>
      <c r="G6" s="921" t="s">
        <v>168</v>
      </c>
      <c r="H6" s="921"/>
      <c r="I6" s="754" t="s">
        <v>50</v>
      </c>
    </row>
    <row r="7" spans="1:9" ht="30.75" customHeight="1">
      <c r="A7" s="925"/>
      <c r="B7" s="925"/>
      <c r="C7" s="925"/>
      <c r="D7" s="925"/>
      <c r="E7" s="925"/>
      <c r="F7" s="920"/>
      <c r="G7" s="490" t="s">
        <v>169</v>
      </c>
      <c r="H7" s="488" t="s">
        <v>71</v>
      </c>
      <c r="I7" s="755"/>
    </row>
    <row r="8" spans="1:9" ht="23.25" customHeight="1">
      <c r="A8" s="49">
        <v>1</v>
      </c>
      <c r="B8" s="50" t="s">
        <v>13</v>
      </c>
      <c r="C8" s="50" t="s">
        <v>100</v>
      </c>
      <c r="D8" s="50" t="s">
        <v>57</v>
      </c>
      <c r="E8" s="50" t="s">
        <v>58</v>
      </c>
      <c r="F8" s="51">
        <v>3000</v>
      </c>
      <c r="G8" s="752">
        <v>20241</v>
      </c>
      <c r="H8" s="579">
        <f>F8*1</f>
        <v>3000</v>
      </c>
      <c r="I8" s="578"/>
    </row>
    <row r="9" spans="1:9" ht="23.25" customHeight="1">
      <c r="A9" s="49">
        <v>2</v>
      </c>
      <c r="B9" s="50" t="s">
        <v>9</v>
      </c>
      <c r="C9" s="50" t="s">
        <v>84</v>
      </c>
      <c r="D9" s="50" t="s">
        <v>61</v>
      </c>
      <c r="E9" s="50" t="s">
        <v>135</v>
      </c>
      <c r="F9" s="51">
        <v>3000</v>
      </c>
      <c r="G9" s="753" t="s">
        <v>292</v>
      </c>
      <c r="H9" s="579">
        <f>F9*4</f>
        <v>12000</v>
      </c>
      <c r="I9" s="486"/>
    </row>
    <row r="10" spans="1:9" ht="23.25" customHeight="1">
      <c r="A10" s="49">
        <v>3</v>
      </c>
      <c r="B10" s="50" t="s">
        <v>8</v>
      </c>
      <c r="C10" s="50" t="s">
        <v>23</v>
      </c>
      <c r="D10" s="50" t="s">
        <v>44</v>
      </c>
      <c r="E10" s="50" t="s">
        <v>45</v>
      </c>
      <c r="F10" s="51">
        <v>3000</v>
      </c>
      <c r="G10" s="49" t="s">
        <v>291</v>
      </c>
      <c r="H10" s="579">
        <f>F10*2</f>
        <v>6000</v>
      </c>
      <c r="I10" s="486"/>
    </row>
    <row r="11" spans="1:9" ht="23.25" customHeight="1">
      <c r="A11" s="49">
        <v>4</v>
      </c>
      <c r="B11" s="50" t="s">
        <v>9</v>
      </c>
      <c r="C11" s="50" t="s">
        <v>54</v>
      </c>
      <c r="D11" s="50" t="s">
        <v>70</v>
      </c>
      <c r="E11" s="50" t="s">
        <v>86</v>
      </c>
      <c r="F11" s="51">
        <v>3000</v>
      </c>
      <c r="G11" s="752">
        <v>20271</v>
      </c>
      <c r="H11" s="579">
        <f>F11*1</f>
        <v>3000</v>
      </c>
      <c r="I11" s="116"/>
    </row>
    <row r="12" spans="1:9" ht="23.25" customHeight="1">
      <c r="A12" s="397"/>
      <c r="B12" s="922" t="s">
        <v>15</v>
      </c>
      <c r="C12" s="922"/>
      <c r="D12" s="922"/>
      <c r="E12" s="922"/>
      <c r="F12" s="489"/>
      <c r="G12" s="488"/>
      <c r="H12" s="172">
        <f>SUM(H8:H11)</f>
        <v>24000</v>
      </c>
      <c r="I12" s="397"/>
    </row>
  </sheetData>
  <sheetProtection password="CC71" sheet="1" objects="1" scenarios="1" selectLockedCells="1" selectUnlockedCells="1"/>
  <mergeCells count="11">
    <mergeCell ref="E6:E7"/>
    <mergeCell ref="F6:F7"/>
    <mergeCell ref="G6:H6"/>
    <mergeCell ref="B12:E12"/>
    <mergeCell ref="A1:H1"/>
    <mergeCell ref="A2:H2"/>
    <mergeCell ref="A3:H3"/>
    <mergeCell ref="A6:A7"/>
    <mergeCell ref="B6:B7"/>
    <mergeCell ref="C6:C7"/>
    <mergeCell ref="D6:D7"/>
  </mergeCells>
  <printOptions/>
  <pageMargins left="0.32" right="0.17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1:J30"/>
  <sheetViews>
    <sheetView view="pageBreakPreview" zoomScale="115" zoomScaleNormal="120" zoomScaleSheetLayoutView="115" zoomScalePageLayoutView="0" workbookViewId="0" topLeftCell="A1">
      <selection activeCell="K1" sqref="K1"/>
    </sheetView>
  </sheetViews>
  <sheetFormatPr defaultColWidth="9.140625" defaultRowHeight="21.75"/>
  <cols>
    <col min="1" max="1" width="2.57421875" style="111" customWidth="1"/>
    <col min="2" max="2" width="7.57421875" style="495" customWidth="1"/>
    <col min="3" max="3" width="12.57421875" style="495" customWidth="1"/>
    <col min="4" max="4" width="18.57421875" style="349" customWidth="1"/>
    <col min="5" max="5" width="14.28125" style="349" customWidth="1"/>
    <col min="6" max="6" width="9.57421875" style="16" customWidth="1"/>
    <col min="7" max="7" width="8.00390625" style="16" customWidth="1"/>
    <col min="8" max="8" width="11.7109375" style="18" customWidth="1"/>
    <col min="9" max="9" width="20.140625" style="351" customWidth="1"/>
    <col min="10" max="10" width="7.57421875" style="352" customWidth="1"/>
    <col min="11" max="16384" width="9.140625" style="16" customWidth="1"/>
  </cols>
  <sheetData>
    <row r="1" spans="1:10" ht="21" customHeight="1">
      <c r="A1" s="923" t="s">
        <v>171</v>
      </c>
      <c r="B1" s="923"/>
      <c r="C1" s="923"/>
      <c r="D1" s="923"/>
      <c r="E1" s="923"/>
      <c r="F1" s="923"/>
      <c r="G1" s="923"/>
      <c r="H1" s="923"/>
      <c r="I1" s="923"/>
      <c r="J1" s="923"/>
    </row>
    <row r="2" spans="1:10" ht="21" customHeight="1">
      <c r="A2" s="924" t="s">
        <v>21</v>
      </c>
      <c r="B2" s="924"/>
      <c r="C2" s="924"/>
      <c r="D2" s="924"/>
      <c r="E2" s="924"/>
      <c r="F2" s="924"/>
      <c r="G2" s="924"/>
      <c r="H2" s="924"/>
      <c r="I2" s="924"/>
      <c r="J2" s="924"/>
    </row>
    <row r="3" spans="1:9" ht="15.75" customHeight="1">
      <c r="A3" s="17"/>
      <c r="B3" s="494"/>
      <c r="C3" s="494"/>
      <c r="D3" s="348"/>
      <c r="E3" s="348"/>
      <c r="F3" s="19"/>
      <c r="G3" s="19"/>
      <c r="H3" s="17"/>
      <c r="I3" s="350"/>
    </row>
    <row r="4" spans="1:10" ht="21.75" customHeight="1">
      <c r="A4" s="17"/>
      <c r="C4" s="494"/>
      <c r="D4" s="348"/>
      <c r="E4" s="348"/>
      <c r="F4" s="19"/>
      <c r="G4" s="19"/>
      <c r="H4" s="17"/>
      <c r="I4" s="350"/>
      <c r="J4" s="354" t="s">
        <v>359</v>
      </c>
    </row>
    <row r="5" spans="1:10" ht="18.75" customHeight="1">
      <c r="A5" s="931" t="s">
        <v>49</v>
      </c>
      <c r="B5" s="925" t="s">
        <v>5</v>
      </c>
      <c r="C5" s="932" t="s">
        <v>6</v>
      </c>
      <c r="D5" s="925" t="s">
        <v>47</v>
      </c>
      <c r="E5" s="934" t="s">
        <v>17</v>
      </c>
      <c r="F5" s="927" t="s">
        <v>22</v>
      </c>
      <c r="G5" s="927"/>
      <c r="H5" s="928" t="s">
        <v>48</v>
      </c>
      <c r="I5" s="929" t="s">
        <v>50</v>
      </c>
      <c r="J5" s="929"/>
    </row>
    <row r="6" spans="1:10" ht="18.75" customHeight="1">
      <c r="A6" s="931"/>
      <c r="B6" s="925"/>
      <c r="C6" s="933"/>
      <c r="D6" s="925"/>
      <c r="E6" s="934"/>
      <c r="F6" s="408" t="s">
        <v>51</v>
      </c>
      <c r="G6" s="408" t="s">
        <v>52</v>
      </c>
      <c r="H6" s="928"/>
      <c r="I6" s="930" t="s">
        <v>53</v>
      </c>
      <c r="J6" s="930"/>
    </row>
    <row r="7" spans="1:10" s="4" customFormat="1" ht="24.75" customHeight="1">
      <c r="A7" s="170">
        <v>1</v>
      </c>
      <c r="B7" s="497" t="s">
        <v>10</v>
      </c>
      <c r="C7" s="497" t="s">
        <v>67</v>
      </c>
      <c r="D7" s="949" t="s">
        <v>145</v>
      </c>
      <c r="E7" s="950" t="s">
        <v>43</v>
      </c>
      <c r="F7" s="951">
        <f>SUM(J7:J9)</f>
        <v>1185</v>
      </c>
      <c r="G7" s="951">
        <v>0</v>
      </c>
      <c r="H7" s="952">
        <f>SUM(F7:G7)</f>
        <v>1185</v>
      </c>
      <c r="I7" s="953" t="s">
        <v>360</v>
      </c>
      <c r="J7" s="954">
        <v>330</v>
      </c>
    </row>
    <row r="8" spans="1:10" s="43" customFormat="1" ht="24.75" customHeight="1">
      <c r="A8" s="492"/>
      <c r="B8" s="493"/>
      <c r="C8" s="493"/>
      <c r="D8" s="31"/>
      <c r="E8" s="355"/>
      <c r="F8" s="496"/>
      <c r="G8" s="496"/>
      <c r="H8" s="955"/>
      <c r="I8" s="353" t="s">
        <v>361</v>
      </c>
      <c r="J8" s="491">
        <v>178</v>
      </c>
    </row>
    <row r="9" spans="1:10" s="43" customFormat="1" ht="24.75" customHeight="1">
      <c r="A9" s="956"/>
      <c r="B9" s="957"/>
      <c r="C9" s="957"/>
      <c r="D9" s="958"/>
      <c r="E9" s="959"/>
      <c r="F9" s="960"/>
      <c r="G9" s="960"/>
      <c r="H9" s="961"/>
      <c r="I9" s="962" t="s">
        <v>362</v>
      </c>
      <c r="J9" s="963">
        <v>677</v>
      </c>
    </row>
    <row r="10" spans="1:10" s="43" customFormat="1" ht="24.75" customHeight="1">
      <c r="A10" s="492">
        <v>2</v>
      </c>
      <c r="B10" s="493" t="s">
        <v>7</v>
      </c>
      <c r="C10" s="493" t="s">
        <v>78</v>
      </c>
      <c r="D10" s="31" t="s">
        <v>79</v>
      </c>
      <c r="E10" s="355" t="s">
        <v>42</v>
      </c>
      <c r="F10" s="496">
        <f>SUM(J10:J14)</f>
        <v>2285</v>
      </c>
      <c r="G10" s="496">
        <v>0</v>
      </c>
      <c r="H10" s="955">
        <f>SUM(F10:G10)</f>
        <v>2285</v>
      </c>
      <c r="I10" s="353" t="s">
        <v>365</v>
      </c>
      <c r="J10" s="491">
        <v>376</v>
      </c>
    </row>
    <row r="11" spans="1:10" s="43" customFormat="1" ht="24.75" customHeight="1">
      <c r="A11" s="492"/>
      <c r="B11" s="493"/>
      <c r="C11" s="493"/>
      <c r="D11" s="31"/>
      <c r="E11" s="355"/>
      <c r="F11" s="496"/>
      <c r="G11" s="496"/>
      <c r="H11" s="955"/>
      <c r="I11" s="353" t="s">
        <v>366</v>
      </c>
      <c r="J11" s="491">
        <v>300</v>
      </c>
    </row>
    <row r="12" spans="1:10" s="43" customFormat="1" ht="24.75" customHeight="1">
      <c r="A12" s="492"/>
      <c r="B12" s="493"/>
      <c r="C12" s="493"/>
      <c r="D12" s="31"/>
      <c r="E12" s="355"/>
      <c r="F12" s="496"/>
      <c r="G12" s="496"/>
      <c r="H12" s="955"/>
      <c r="I12" s="353" t="s">
        <v>367</v>
      </c>
      <c r="J12" s="491">
        <v>436</v>
      </c>
    </row>
    <row r="13" spans="1:10" s="43" customFormat="1" ht="24.75" customHeight="1">
      <c r="A13" s="492"/>
      <c r="B13" s="493"/>
      <c r="C13" s="493"/>
      <c r="D13" s="31"/>
      <c r="E13" s="355"/>
      <c r="F13" s="496"/>
      <c r="G13" s="496"/>
      <c r="H13" s="955"/>
      <c r="I13" s="353" t="s">
        <v>368</v>
      </c>
      <c r="J13" s="491">
        <v>690</v>
      </c>
    </row>
    <row r="14" spans="1:10" s="43" customFormat="1" ht="24.75" customHeight="1">
      <c r="A14" s="956"/>
      <c r="B14" s="957"/>
      <c r="C14" s="957"/>
      <c r="D14" s="958"/>
      <c r="E14" s="959"/>
      <c r="F14" s="960"/>
      <c r="G14" s="960"/>
      <c r="H14" s="961"/>
      <c r="I14" s="962" t="s">
        <v>369</v>
      </c>
      <c r="J14" s="963">
        <v>483</v>
      </c>
    </row>
    <row r="15" spans="1:10" s="43" customFormat="1" ht="24.75" customHeight="1">
      <c r="A15" s="492">
        <v>3</v>
      </c>
      <c r="B15" s="493" t="s">
        <v>8</v>
      </c>
      <c r="C15" s="493" t="s">
        <v>23</v>
      </c>
      <c r="D15" s="31" t="s">
        <v>44</v>
      </c>
      <c r="E15" s="355" t="s">
        <v>370</v>
      </c>
      <c r="F15" s="496">
        <f>SUM(J15:J17)</f>
        <v>2880</v>
      </c>
      <c r="G15" s="496">
        <v>0</v>
      </c>
      <c r="H15" s="955">
        <f>SUM(F15:G15)</f>
        <v>2880</v>
      </c>
      <c r="I15" s="353" t="s">
        <v>371</v>
      </c>
      <c r="J15" s="491">
        <v>770</v>
      </c>
    </row>
    <row r="16" spans="1:10" s="43" customFormat="1" ht="24.75" customHeight="1">
      <c r="A16" s="492"/>
      <c r="B16" s="493"/>
      <c r="C16" s="493"/>
      <c r="D16" s="31"/>
      <c r="E16" s="355"/>
      <c r="F16" s="496"/>
      <c r="G16" s="496"/>
      <c r="H16" s="955"/>
      <c r="I16" s="353" t="s">
        <v>372</v>
      </c>
      <c r="J16" s="491">
        <v>1890</v>
      </c>
    </row>
    <row r="17" spans="1:10" s="43" customFormat="1" ht="24.75" customHeight="1">
      <c r="A17" s="956"/>
      <c r="B17" s="957"/>
      <c r="C17" s="957"/>
      <c r="D17" s="958"/>
      <c r="E17" s="959"/>
      <c r="F17" s="960"/>
      <c r="G17" s="960"/>
      <c r="H17" s="961"/>
      <c r="I17" s="962" t="s">
        <v>373</v>
      </c>
      <c r="J17" s="963">
        <v>220</v>
      </c>
    </row>
    <row r="18" spans="1:10" s="43" customFormat="1" ht="24.75" customHeight="1">
      <c r="A18" s="492">
        <v>4</v>
      </c>
      <c r="B18" s="493" t="s">
        <v>75</v>
      </c>
      <c r="C18" s="493" t="s">
        <v>76</v>
      </c>
      <c r="D18" s="31" t="s">
        <v>77</v>
      </c>
      <c r="E18" s="355" t="s">
        <v>43</v>
      </c>
      <c r="F18" s="496">
        <f>SUM(J18:J21)</f>
        <v>2272</v>
      </c>
      <c r="G18" s="496">
        <v>0</v>
      </c>
      <c r="H18" s="955">
        <f>SUM(F18:G18)</f>
        <v>2272</v>
      </c>
      <c r="I18" s="353" t="s">
        <v>374</v>
      </c>
      <c r="J18" s="491">
        <v>1230</v>
      </c>
    </row>
    <row r="19" spans="1:10" s="43" customFormat="1" ht="24.75" customHeight="1">
      <c r="A19" s="492"/>
      <c r="B19" s="493"/>
      <c r="C19" s="493"/>
      <c r="D19" s="31"/>
      <c r="E19" s="355"/>
      <c r="F19" s="496"/>
      <c r="G19" s="496"/>
      <c r="H19" s="955"/>
      <c r="I19" s="353" t="s">
        <v>375</v>
      </c>
      <c r="J19" s="491">
        <v>627</v>
      </c>
    </row>
    <row r="20" spans="1:10" s="43" customFormat="1" ht="24.75" customHeight="1">
      <c r="A20" s="492"/>
      <c r="B20" s="493"/>
      <c r="C20" s="493"/>
      <c r="D20" s="31"/>
      <c r="E20" s="355"/>
      <c r="F20" s="496"/>
      <c r="G20" s="496"/>
      <c r="H20" s="955"/>
      <c r="I20" s="353" t="s">
        <v>376</v>
      </c>
      <c r="J20" s="491">
        <v>341</v>
      </c>
    </row>
    <row r="21" spans="1:10" s="43" customFormat="1" ht="24.75" customHeight="1">
      <c r="A21" s="956"/>
      <c r="B21" s="957"/>
      <c r="C21" s="957"/>
      <c r="D21" s="958"/>
      <c r="E21" s="959"/>
      <c r="F21" s="960"/>
      <c r="G21" s="960"/>
      <c r="H21" s="961"/>
      <c r="I21" s="962" t="s">
        <v>377</v>
      </c>
      <c r="J21" s="963">
        <v>74</v>
      </c>
    </row>
    <row r="22" spans="1:10" s="43" customFormat="1" ht="24.75" customHeight="1">
      <c r="A22" s="492">
        <v>5</v>
      </c>
      <c r="B22" s="493" t="s">
        <v>378</v>
      </c>
      <c r="C22" s="493" t="s">
        <v>91</v>
      </c>
      <c r="D22" s="31" t="s">
        <v>191</v>
      </c>
      <c r="E22" s="355" t="s">
        <v>379</v>
      </c>
      <c r="F22" s="496">
        <f>SUM(J22:J27)</f>
        <v>10351</v>
      </c>
      <c r="G22" s="496">
        <v>0</v>
      </c>
      <c r="H22" s="955">
        <f>SUM(F22:G22)</f>
        <v>10351</v>
      </c>
      <c r="I22" s="353" t="s">
        <v>380</v>
      </c>
      <c r="J22" s="491">
        <v>5711</v>
      </c>
    </row>
    <row r="23" spans="1:10" s="43" customFormat="1" ht="24.75" customHeight="1">
      <c r="A23" s="492"/>
      <c r="B23" s="493"/>
      <c r="C23" s="493"/>
      <c r="D23" s="31"/>
      <c r="E23" s="355"/>
      <c r="F23" s="496"/>
      <c r="G23" s="496"/>
      <c r="H23" s="955"/>
      <c r="I23" s="353" t="s">
        <v>381</v>
      </c>
      <c r="J23" s="491">
        <v>850</v>
      </c>
    </row>
    <row r="24" spans="1:10" s="43" customFormat="1" ht="24.75" customHeight="1">
      <c r="A24" s="492"/>
      <c r="B24" s="493"/>
      <c r="C24" s="493"/>
      <c r="D24" s="31"/>
      <c r="E24" s="355"/>
      <c r="F24" s="496"/>
      <c r="G24" s="496"/>
      <c r="H24" s="955"/>
      <c r="I24" s="353" t="s">
        <v>382</v>
      </c>
      <c r="J24" s="491">
        <v>140</v>
      </c>
    </row>
    <row r="25" spans="1:10" s="43" customFormat="1" ht="24.75" customHeight="1">
      <c r="A25" s="492"/>
      <c r="B25" s="493"/>
      <c r="C25" s="493"/>
      <c r="D25" s="31"/>
      <c r="E25" s="355"/>
      <c r="F25" s="496"/>
      <c r="G25" s="496"/>
      <c r="H25" s="955"/>
      <c r="I25" s="353" t="s">
        <v>383</v>
      </c>
      <c r="J25" s="491">
        <v>3200</v>
      </c>
    </row>
    <row r="26" spans="1:10" s="43" customFormat="1" ht="24.75" customHeight="1">
      <c r="A26" s="492"/>
      <c r="B26" s="493"/>
      <c r="C26" s="493"/>
      <c r="D26" s="31"/>
      <c r="E26" s="355"/>
      <c r="F26" s="496"/>
      <c r="G26" s="496"/>
      <c r="H26" s="955"/>
      <c r="I26" s="353" t="s">
        <v>384</v>
      </c>
      <c r="J26" s="491">
        <v>230</v>
      </c>
    </row>
    <row r="27" spans="1:10" s="43" customFormat="1" ht="24.75" customHeight="1">
      <c r="A27" s="956"/>
      <c r="B27" s="957"/>
      <c r="C27" s="957"/>
      <c r="D27" s="958"/>
      <c r="E27" s="959"/>
      <c r="F27" s="960"/>
      <c r="G27" s="960"/>
      <c r="H27" s="961"/>
      <c r="I27" s="962" t="s">
        <v>385</v>
      </c>
      <c r="J27" s="963">
        <v>220</v>
      </c>
    </row>
    <row r="28" spans="1:10" s="43" customFormat="1" ht="24.75" customHeight="1">
      <c r="A28" s="492">
        <v>6</v>
      </c>
      <c r="B28" s="493" t="s">
        <v>0</v>
      </c>
      <c r="C28" s="493" t="s">
        <v>115</v>
      </c>
      <c r="D28" s="31" t="s">
        <v>116</v>
      </c>
      <c r="E28" s="355" t="s">
        <v>43</v>
      </c>
      <c r="F28" s="496">
        <f>SUM(J28:J29)</f>
        <v>6000</v>
      </c>
      <c r="G28" s="496">
        <v>0</v>
      </c>
      <c r="H28" s="955">
        <f>SUM(F28:G28)</f>
        <v>6000</v>
      </c>
      <c r="I28" s="353" t="s">
        <v>386</v>
      </c>
      <c r="J28" s="491">
        <v>5510</v>
      </c>
    </row>
    <row r="29" spans="1:10" s="43" customFormat="1" ht="24.75" customHeight="1">
      <c r="A29" s="956"/>
      <c r="B29" s="957"/>
      <c r="C29" s="957"/>
      <c r="D29" s="958"/>
      <c r="E29" s="959"/>
      <c r="F29" s="960"/>
      <c r="G29" s="960"/>
      <c r="H29" s="961"/>
      <c r="I29" s="962" t="s">
        <v>387</v>
      </c>
      <c r="J29" s="963">
        <v>490</v>
      </c>
    </row>
    <row r="30" spans="1:10" s="171" customFormat="1" ht="27.75" customHeight="1">
      <c r="A30" s="487"/>
      <c r="B30" s="498"/>
      <c r="C30" s="926" t="s">
        <v>56</v>
      </c>
      <c r="D30" s="926"/>
      <c r="E30" s="926"/>
      <c r="F30" s="499">
        <f>SUM(F7:F29)</f>
        <v>24973</v>
      </c>
      <c r="G30" s="499">
        <f>SUM(G7:G29)</f>
        <v>0</v>
      </c>
      <c r="H30" s="499">
        <f>SUM(H7:H29)</f>
        <v>24973</v>
      </c>
      <c r="I30" s="356"/>
      <c r="J30" s="357"/>
    </row>
  </sheetData>
  <sheetProtection password="CC71" sheet="1" objects="1" scenarios="1" selectLockedCells="1" selectUnlockedCells="1"/>
  <mergeCells count="12">
    <mergeCell ref="C5:C6"/>
    <mergeCell ref="D5:D6"/>
    <mergeCell ref="E5:E6"/>
    <mergeCell ref="C30:E30"/>
    <mergeCell ref="F5:G5"/>
    <mergeCell ref="H5:H6"/>
    <mergeCell ref="I5:J5"/>
    <mergeCell ref="I6:J6"/>
    <mergeCell ref="A1:J1"/>
    <mergeCell ref="A2:J2"/>
    <mergeCell ref="A5:A6"/>
    <mergeCell ref="B5:B6"/>
  </mergeCells>
  <printOptions/>
  <pageMargins left="0.4" right="0.17" top="0.48" bottom="0.23" header="0.22" footer="0.18"/>
  <pageSetup horizontalDpi="600" verticalDpi="600" orientation="portrait" paperSize="9" scale="95" r:id="rId2"/>
  <headerFooter alignWithMargins="0">
    <oddHeader>&amp;Rหน้าที่ &amp;P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6"/>
  <sheetViews>
    <sheetView view="pageBreakPreview" zoomScale="85" zoomScaleNormal="85" zoomScaleSheetLayoutView="85" zoomScalePageLayoutView="0" workbookViewId="0" topLeftCell="A1">
      <selection activeCell="V1" sqref="V1"/>
    </sheetView>
  </sheetViews>
  <sheetFormatPr defaultColWidth="9.140625" defaultRowHeight="21.75"/>
  <cols>
    <col min="1" max="1" width="2.57421875" style="377" customWidth="1"/>
    <col min="2" max="2" width="8.57421875" style="372" customWidth="1"/>
    <col min="3" max="3" width="12.7109375" style="372" customWidth="1"/>
    <col min="4" max="4" width="20.8515625" style="372" customWidth="1"/>
    <col min="5" max="5" width="6.00390625" style="372" customWidth="1"/>
    <col min="6" max="6" width="7.140625" style="387" customWidth="1"/>
    <col min="7" max="7" width="9.7109375" style="416" customWidth="1"/>
    <col min="8" max="8" width="8.8515625" style="387" customWidth="1"/>
    <col min="9" max="9" width="7.28125" style="387" customWidth="1"/>
    <col min="10" max="10" width="9.7109375" style="416" customWidth="1"/>
    <col min="11" max="11" width="9.00390625" style="387" customWidth="1"/>
    <col min="12" max="12" width="6.00390625" style="387" customWidth="1"/>
    <col min="13" max="13" width="9.8515625" style="416" customWidth="1"/>
    <col min="14" max="14" width="8.00390625" style="387" customWidth="1"/>
    <col min="15" max="15" width="4.8515625" style="387" customWidth="1"/>
    <col min="16" max="16" width="9.140625" style="388" customWidth="1"/>
    <col min="17" max="17" width="7.28125" style="393" customWidth="1"/>
    <col min="18" max="19" width="7.28125" style="735" customWidth="1"/>
    <col min="20" max="20" width="7.28125" style="393" customWidth="1"/>
    <col min="21" max="21" width="10.140625" style="387" customWidth="1"/>
    <col min="22" max="16384" width="9.140625" style="363" customWidth="1"/>
  </cols>
  <sheetData>
    <row r="1" spans="1:21" ht="16.5">
      <c r="A1" s="939" t="s">
        <v>388</v>
      </c>
      <c r="B1" s="939"/>
      <c r="C1" s="939"/>
      <c r="D1" s="939"/>
      <c r="E1" s="939"/>
      <c r="F1" s="939"/>
      <c r="G1" s="939"/>
      <c r="H1" s="939"/>
      <c r="I1" s="939"/>
      <c r="J1" s="939"/>
      <c r="K1" s="939"/>
      <c r="L1" s="939"/>
      <c r="M1" s="939"/>
      <c r="N1" s="939"/>
      <c r="O1" s="939"/>
      <c r="P1" s="939"/>
      <c r="Q1" s="939"/>
      <c r="R1" s="939"/>
      <c r="S1" s="939"/>
      <c r="T1" s="939"/>
      <c r="U1" s="939"/>
    </row>
    <row r="2" spans="1:21" s="365" customFormat="1" ht="21" customHeight="1">
      <c r="A2" s="940" t="s">
        <v>275</v>
      </c>
      <c r="B2" s="940"/>
      <c r="C2" s="940"/>
      <c r="D2" s="940"/>
      <c r="E2" s="940"/>
      <c r="F2" s="940"/>
      <c r="G2" s="940"/>
      <c r="H2" s="940"/>
      <c r="I2" s="940"/>
      <c r="J2" s="940"/>
      <c r="K2" s="940"/>
      <c r="L2" s="940"/>
      <c r="M2" s="940"/>
      <c r="N2" s="940"/>
      <c r="O2" s="940"/>
      <c r="P2" s="940"/>
      <c r="Q2" s="940"/>
      <c r="R2" s="940"/>
      <c r="S2" s="940"/>
      <c r="T2" s="940"/>
      <c r="U2" s="940"/>
    </row>
    <row r="3" spans="1:21" s="365" customFormat="1" ht="22.5" customHeight="1">
      <c r="A3" s="366"/>
      <c r="B3" s="366"/>
      <c r="C3" s="366"/>
      <c r="D3" s="366"/>
      <c r="E3" s="366"/>
      <c r="F3" s="364"/>
      <c r="G3" s="415"/>
      <c r="H3" s="364"/>
      <c r="I3" s="364"/>
      <c r="J3" s="415"/>
      <c r="K3" s="364"/>
      <c r="L3" s="364"/>
      <c r="M3" s="415"/>
      <c r="N3" s="364"/>
      <c r="O3" s="364"/>
      <c r="P3" s="417"/>
      <c r="Q3" s="389"/>
      <c r="R3" s="717"/>
      <c r="S3" s="717"/>
      <c r="T3" s="389"/>
      <c r="U3" s="367"/>
    </row>
    <row r="4" spans="1:21" s="421" customFormat="1" ht="18.75" customHeight="1">
      <c r="A4" s="941" t="s">
        <v>11</v>
      </c>
      <c r="B4" s="941" t="s">
        <v>5</v>
      </c>
      <c r="C4" s="941" t="s">
        <v>6</v>
      </c>
      <c r="D4" s="941" t="s">
        <v>16</v>
      </c>
      <c r="E4" s="941" t="s">
        <v>22</v>
      </c>
      <c r="F4" s="943" t="s">
        <v>216</v>
      </c>
      <c r="G4" s="943"/>
      <c r="H4" s="943"/>
      <c r="I4" s="937" t="s">
        <v>18</v>
      </c>
      <c r="J4" s="937"/>
      <c r="K4" s="937"/>
      <c r="L4" s="944" t="s">
        <v>217</v>
      </c>
      <c r="M4" s="944"/>
      <c r="N4" s="944"/>
      <c r="O4" s="944"/>
      <c r="P4" s="944"/>
      <c r="Q4" s="944"/>
      <c r="R4" s="718"/>
      <c r="S4" s="718"/>
      <c r="T4" s="716"/>
      <c r="U4" s="935" t="s">
        <v>218</v>
      </c>
    </row>
    <row r="5" spans="1:21" s="421" customFormat="1" ht="33.75" customHeight="1">
      <c r="A5" s="942"/>
      <c r="B5" s="942"/>
      <c r="C5" s="942"/>
      <c r="D5" s="942"/>
      <c r="E5" s="942"/>
      <c r="F5" s="422" t="s">
        <v>240</v>
      </c>
      <c r="G5" s="423" t="s">
        <v>37</v>
      </c>
      <c r="H5" s="433" t="s">
        <v>142</v>
      </c>
      <c r="I5" s="424" t="s">
        <v>239</v>
      </c>
      <c r="J5" s="425" t="s">
        <v>37</v>
      </c>
      <c r="K5" s="435" t="s">
        <v>142</v>
      </c>
      <c r="L5" s="426" t="s">
        <v>219</v>
      </c>
      <c r="M5" s="426" t="s">
        <v>37</v>
      </c>
      <c r="N5" s="413" t="s">
        <v>142</v>
      </c>
      <c r="O5" s="426" t="s">
        <v>241</v>
      </c>
      <c r="P5" s="26" t="s">
        <v>37</v>
      </c>
      <c r="Q5" s="414" t="s">
        <v>142</v>
      </c>
      <c r="R5" s="719" t="s">
        <v>346</v>
      </c>
      <c r="S5" s="240" t="s">
        <v>37</v>
      </c>
      <c r="T5" s="414" t="s">
        <v>142</v>
      </c>
      <c r="U5" s="936"/>
    </row>
    <row r="6" spans="1:21" s="372" customFormat="1" ht="22.5" customHeight="1">
      <c r="A6" s="368">
        <v>1</v>
      </c>
      <c r="B6" s="369" t="s">
        <v>75</v>
      </c>
      <c r="C6" s="369" t="s">
        <v>220</v>
      </c>
      <c r="D6" s="369" t="s">
        <v>242</v>
      </c>
      <c r="E6" s="369" t="s">
        <v>221</v>
      </c>
      <c r="F6" s="370">
        <v>5340</v>
      </c>
      <c r="G6" s="738" t="s">
        <v>345</v>
      </c>
      <c r="H6" s="418">
        <f>F6*6</f>
        <v>32040</v>
      </c>
      <c r="I6" s="370">
        <v>1500</v>
      </c>
      <c r="J6" s="738" t="s">
        <v>345</v>
      </c>
      <c r="K6" s="418">
        <f>I6*6</f>
        <v>9000</v>
      </c>
      <c r="L6" s="370"/>
      <c r="M6" s="714"/>
      <c r="N6" s="418"/>
      <c r="O6" s="370">
        <v>205</v>
      </c>
      <c r="P6" s="738" t="s">
        <v>345</v>
      </c>
      <c r="Q6" s="418">
        <f>O6*6</f>
        <v>1230</v>
      </c>
      <c r="R6" s="720"/>
      <c r="S6" s="721"/>
      <c r="T6" s="436"/>
      <c r="U6" s="370">
        <f>SUM(H6,K6,N6,Q6)</f>
        <v>42270</v>
      </c>
    </row>
    <row r="7" spans="1:21" s="372" customFormat="1" ht="22.5" customHeight="1">
      <c r="A7" s="373">
        <v>2</v>
      </c>
      <c r="B7" s="374"/>
      <c r="C7" s="374"/>
      <c r="D7" s="374" t="s">
        <v>238</v>
      </c>
      <c r="E7" s="374" t="s">
        <v>221</v>
      </c>
      <c r="F7" s="375">
        <v>5340</v>
      </c>
      <c r="G7" s="739" t="s">
        <v>345</v>
      </c>
      <c r="H7" s="419">
        <f>F7*6</f>
        <v>32040</v>
      </c>
      <c r="I7" s="375">
        <v>1500</v>
      </c>
      <c r="J7" s="739" t="s">
        <v>345</v>
      </c>
      <c r="K7" s="419">
        <f>I7*6</f>
        <v>9000</v>
      </c>
      <c r="L7" s="375"/>
      <c r="M7" s="715"/>
      <c r="N7" s="419"/>
      <c r="O7" s="375">
        <v>205</v>
      </c>
      <c r="P7" s="739" t="s">
        <v>345</v>
      </c>
      <c r="Q7" s="419">
        <f>O7*6</f>
        <v>1230</v>
      </c>
      <c r="R7" s="722"/>
      <c r="S7" s="723"/>
      <c r="T7" s="437"/>
      <c r="U7" s="375">
        <f>SUM(H7,K7,N7,Q7)</f>
        <v>42270</v>
      </c>
    </row>
    <row r="8" spans="1:21" s="372" customFormat="1" ht="22.5" customHeight="1">
      <c r="A8" s="377"/>
      <c r="F8" s="378"/>
      <c r="G8" s="388"/>
      <c r="H8" s="378"/>
      <c r="I8" s="378"/>
      <c r="J8" s="388"/>
      <c r="K8" s="378"/>
      <c r="L8" s="379"/>
      <c r="M8" s="386"/>
      <c r="N8" s="379"/>
      <c r="O8" s="379"/>
      <c r="P8" s="388" t="s">
        <v>222</v>
      </c>
      <c r="Q8" s="390"/>
      <c r="R8" s="724"/>
      <c r="S8" s="724"/>
      <c r="T8" s="390"/>
      <c r="U8" s="395">
        <f>SUM(U6:U7)</f>
        <v>84540</v>
      </c>
    </row>
    <row r="9" spans="1:21" s="380" customFormat="1" ht="11.25" customHeight="1">
      <c r="A9" s="381"/>
      <c r="F9" s="379"/>
      <c r="G9" s="386"/>
      <c r="H9" s="379"/>
      <c r="I9" s="379"/>
      <c r="J9" s="386"/>
      <c r="K9" s="379"/>
      <c r="L9" s="379"/>
      <c r="M9" s="386"/>
      <c r="N9" s="379"/>
      <c r="O9" s="379"/>
      <c r="P9" s="386"/>
      <c r="Q9" s="391"/>
      <c r="R9" s="725"/>
      <c r="S9" s="725"/>
      <c r="T9" s="391"/>
      <c r="U9" s="379"/>
    </row>
    <row r="10" spans="1:21" s="380" customFormat="1" ht="22.5" customHeight="1">
      <c r="A10" s="382">
        <v>3</v>
      </c>
      <c r="B10" s="383" t="s">
        <v>75</v>
      </c>
      <c r="C10" s="383" t="s">
        <v>76</v>
      </c>
      <c r="D10" s="383" t="s">
        <v>223</v>
      </c>
      <c r="E10" s="383" t="s">
        <v>221</v>
      </c>
      <c r="F10" s="384">
        <v>5340</v>
      </c>
      <c r="G10" s="740" t="s">
        <v>276</v>
      </c>
      <c r="H10" s="420">
        <f>F10*1</f>
        <v>5340</v>
      </c>
      <c r="I10" s="384">
        <v>3660</v>
      </c>
      <c r="J10" s="740" t="s">
        <v>276</v>
      </c>
      <c r="K10" s="420">
        <f>I10*1</f>
        <v>3660</v>
      </c>
      <c r="L10" s="736"/>
      <c r="M10" s="385"/>
      <c r="N10" s="420"/>
      <c r="O10" s="384">
        <v>270</v>
      </c>
      <c r="P10" s="385" t="s">
        <v>276</v>
      </c>
      <c r="Q10" s="438">
        <f>O10*1</f>
        <v>270</v>
      </c>
      <c r="R10" s="726"/>
      <c r="S10" s="726"/>
      <c r="T10" s="438"/>
      <c r="U10" s="396">
        <f>SUM(H10,K10,N10,Q10)</f>
        <v>9270</v>
      </c>
    </row>
    <row r="11" spans="1:21" s="380" customFormat="1" ht="22.5" customHeight="1">
      <c r="A11" s="382">
        <v>4</v>
      </c>
      <c r="B11" s="383" t="s">
        <v>75</v>
      </c>
      <c r="C11" s="383" t="s">
        <v>259</v>
      </c>
      <c r="D11" s="383" t="s">
        <v>260</v>
      </c>
      <c r="E11" s="383" t="s">
        <v>221</v>
      </c>
      <c r="F11" s="384">
        <v>5340</v>
      </c>
      <c r="G11" s="740" t="s">
        <v>347</v>
      </c>
      <c r="H11" s="420">
        <f>F11*1</f>
        <v>5340</v>
      </c>
      <c r="I11" s="384">
        <v>3660</v>
      </c>
      <c r="J11" s="740" t="s">
        <v>276</v>
      </c>
      <c r="K11" s="420">
        <f>I11*1</f>
        <v>3660</v>
      </c>
      <c r="L11" s="384"/>
      <c r="M11" s="385"/>
      <c r="N11" s="420"/>
      <c r="O11" s="384">
        <v>270</v>
      </c>
      <c r="P11" s="385" t="s">
        <v>347</v>
      </c>
      <c r="Q11" s="438">
        <f>O11*1</f>
        <v>270</v>
      </c>
      <c r="R11" s="726"/>
      <c r="S11" s="726"/>
      <c r="T11" s="438"/>
      <c r="U11" s="396">
        <f>SUM(H11,K11,Q11,T11)</f>
        <v>9270</v>
      </c>
    </row>
    <row r="12" spans="1:21" s="372" customFormat="1" ht="22.5" customHeight="1">
      <c r="A12" s="382">
        <v>5</v>
      </c>
      <c r="B12" s="383" t="s">
        <v>9</v>
      </c>
      <c r="C12" s="383" t="s">
        <v>19</v>
      </c>
      <c r="D12" s="383" t="s">
        <v>224</v>
      </c>
      <c r="E12" s="383" t="s">
        <v>221</v>
      </c>
      <c r="F12" s="384">
        <v>5340</v>
      </c>
      <c r="G12" s="385" t="s">
        <v>287</v>
      </c>
      <c r="H12" s="420">
        <f>F12*1</f>
        <v>5340</v>
      </c>
      <c r="I12" s="384">
        <v>3660</v>
      </c>
      <c r="J12" s="385" t="s">
        <v>348</v>
      </c>
      <c r="K12" s="420">
        <f>I12*3</f>
        <v>10980</v>
      </c>
      <c r="L12" s="384"/>
      <c r="M12" s="385"/>
      <c r="N12" s="420"/>
      <c r="O12" s="384">
        <v>270</v>
      </c>
      <c r="P12" s="385" t="s">
        <v>300</v>
      </c>
      <c r="Q12" s="438">
        <f>O12*2</f>
        <v>540</v>
      </c>
      <c r="R12" s="726">
        <v>360</v>
      </c>
      <c r="S12" s="737" t="s">
        <v>287</v>
      </c>
      <c r="T12" s="438">
        <f>R12*1</f>
        <v>360</v>
      </c>
      <c r="U12" s="396">
        <f>SUM(H12,K12,N12,Q12,T12)</f>
        <v>17220</v>
      </c>
    </row>
    <row r="13" spans="1:21" s="372" customFormat="1" ht="22.5" customHeight="1">
      <c r="A13" s="382">
        <v>6</v>
      </c>
      <c r="B13" s="383" t="s">
        <v>13</v>
      </c>
      <c r="C13" s="383" t="s">
        <v>143</v>
      </c>
      <c r="D13" s="383" t="s">
        <v>225</v>
      </c>
      <c r="E13" s="383" t="s">
        <v>221</v>
      </c>
      <c r="F13" s="384">
        <v>5340</v>
      </c>
      <c r="G13" s="385" t="s">
        <v>349</v>
      </c>
      <c r="H13" s="420"/>
      <c r="I13" s="384"/>
      <c r="J13" s="385"/>
      <c r="K13" s="420"/>
      <c r="L13" s="384"/>
      <c r="M13" s="385"/>
      <c r="N13" s="420"/>
      <c r="O13" s="384"/>
      <c r="P13" s="385"/>
      <c r="Q13" s="438"/>
      <c r="R13" s="726"/>
      <c r="S13" s="726"/>
      <c r="T13" s="438"/>
      <c r="U13" s="396">
        <v>0</v>
      </c>
    </row>
    <row r="14" spans="1:21" s="380" customFormat="1" ht="22.5" customHeight="1">
      <c r="A14" s="382">
        <v>7</v>
      </c>
      <c r="B14" s="383" t="s">
        <v>7</v>
      </c>
      <c r="C14" s="383" t="s">
        <v>78</v>
      </c>
      <c r="D14" s="383" t="s">
        <v>226</v>
      </c>
      <c r="E14" s="383" t="s">
        <v>221</v>
      </c>
      <c r="F14" s="384">
        <v>5340</v>
      </c>
      <c r="G14" s="385" t="s">
        <v>292</v>
      </c>
      <c r="H14" s="420">
        <f>F14*4</f>
        <v>21360</v>
      </c>
      <c r="I14" s="384">
        <v>3660</v>
      </c>
      <c r="J14" s="385" t="s">
        <v>292</v>
      </c>
      <c r="K14" s="420">
        <f>I14*4</f>
        <v>14640</v>
      </c>
      <c r="L14" s="384"/>
      <c r="M14" s="385"/>
      <c r="N14" s="420"/>
      <c r="O14" s="384">
        <v>270</v>
      </c>
      <c r="P14" s="385" t="s">
        <v>293</v>
      </c>
      <c r="Q14" s="438">
        <f>O14*3</f>
        <v>810</v>
      </c>
      <c r="R14" s="726">
        <v>360</v>
      </c>
      <c r="S14" s="737" t="s">
        <v>287</v>
      </c>
      <c r="T14" s="438">
        <f>R14*1</f>
        <v>360</v>
      </c>
      <c r="U14" s="396">
        <f>SUM(H14,K14,N14,Q14,T14)</f>
        <v>37170</v>
      </c>
    </row>
    <row r="15" spans="1:21" s="380" customFormat="1" ht="22.5" customHeight="1">
      <c r="A15" s="382">
        <v>8</v>
      </c>
      <c r="B15" s="383" t="s">
        <v>7</v>
      </c>
      <c r="C15" s="383" t="s">
        <v>107</v>
      </c>
      <c r="D15" s="383" t="s">
        <v>227</v>
      </c>
      <c r="E15" s="383" t="s">
        <v>221</v>
      </c>
      <c r="F15" s="384">
        <v>5340</v>
      </c>
      <c r="G15" s="385" t="s">
        <v>345</v>
      </c>
      <c r="H15" s="420">
        <f>F15*6</f>
        <v>32040</v>
      </c>
      <c r="I15" s="384">
        <v>1500</v>
      </c>
      <c r="J15" s="385" t="s">
        <v>345</v>
      </c>
      <c r="K15" s="420">
        <f>I15*6</f>
        <v>9000</v>
      </c>
      <c r="L15" s="384">
        <v>205</v>
      </c>
      <c r="M15" s="385" t="s">
        <v>345</v>
      </c>
      <c r="N15" s="420">
        <f>L15*6</f>
        <v>1230</v>
      </c>
      <c r="O15" s="384"/>
      <c r="P15" s="385"/>
      <c r="Q15" s="420"/>
      <c r="R15" s="729"/>
      <c r="S15" s="729"/>
      <c r="T15" s="439"/>
      <c r="U15" s="384">
        <f>SUM(H15,K15,N15,Q15)</f>
        <v>42270</v>
      </c>
    </row>
    <row r="16" spans="1:21" s="372" customFormat="1" ht="22.5" customHeight="1">
      <c r="A16" s="382">
        <v>9</v>
      </c>
      <c r="B16" s="383" t="s">
        <v>118</v>
      </c>
      <c r="C16" s="383" t="s">
        <v>228</v>
      </c>
      <c r="D16" s="383" t="s">
        <v>229</v>
      </c>
      <c r="E16" s="383" t="s">
        <v>221</v>
      </c>
      <c r="F16" s="384">
        <v>5340</v>
      </c>
      <c r="G16" s="385" t="s">
        <v>292</v>
      </c>
      <c r="H16" s="420">
        <f>F16*4</f>
        <v>21360</v>
      </c>
      <c r="I16" s="384">
        <v>3660</v>
      </c>
      <c r="J16" s="385" t="s">
        <v>292</v>
      </c>
      <c r="K16" s="420">
        <f>I16*4</f>
        <v>14640</v>
      </c>
      <c r="L16" s="384"/>
      <c r="M16" s="385"/>
      <c r="N16" s="420"/>
      <c r="O16" s="384">
        <v>270</v>
      </c>
      <c r="P16" s="385" t="s">
        <v>293</v>
      </c>
      <c r="Q16" s="438">
        <f>O16*3</f>
        <v>810</v>
      </c>
      <c r="R16" s="726">
        <v>360</v>
      </c>
      <c r="S16" s="737" t="s">
        <v>287</v>
      </c>
      <c r="T16" s="438">
        <f>R16*1</f>
        <v>360</v>
      </c>
      <c r="U16" s="384">
        <f>SUM(H16,K16,N16,Q16,T16)</f>
        <v>37170</v>
      </c>
    </row>
    <row r="17" spans="1:21" s="372" customFormat="1" ht="22.5" customHeight="1">
      <c r="A17" s="382">
        <v>10</v>
      </c>
      <c r="B17" s="383" t="s">
        <v>12</v>
      </c>
      <c r="C17" s="383" t="s">
        <v>1</v>
      </c>
      <c r="D17" s="383" t="s">
        <v>230</v>
      </c>
      <c r="E17" s="383" t="s">
        <v>221</v>
      </c>
      <c r="F17" s="384">
        <v>5340</v>
      </c>
      <c r="G17" s="385"/>
      <c r="H17" s="420"/>
      <c r="I17" s="384"/>
      <c r="J17" s="385"/>
      <c r="K17" s="420"/>
      <c r="L17" s="384"/>
      <c r="M17" s="385"/>
      <c r="N17" s="420"/>
      <c r="O17" s="384"/>
      <c r="P17" s="385"/>
      <c r="Q17" s="438"/>
      <c r="R17" s="726"/>
      <c r="S17" s="737"/>
      <c r="T17" s="438"/>
      <c r="U17" s="384">
        <f>SUM(H17,K17,N17,Q17,T17)</f>
        <v>0</v>
      </c>
    </row>
    <row r="18" spans="1:21" s="372" customFormat="1" ht="11.25" customHeight="1">
      <c r="A18" s="381"/>
      <c r="B18" s="380"/>
      <c r="C18" s="380"/>
      <c r="D18" s="380"/>
      <c r="E18" s="380"/>
      <c r="F18" s="379"/>
      <c r="G18" s="386"/>
      <c r="H18" s="379"/>
      <c r="I18" s="379"/>
      <c r="J18" s="386"/>
      <c r="K18" s="379"/>
      <c r="L18" s="379"/>
      <c r="M18" s="386"/>
      <c r="N18" s="379"/>
      <c r="O18" s="379"/>
      <c r="P18" s="386"/>
      <c r="Q18" s="392"/>
      <c r="R18" s="730"/>
      <c r="S18" s="730"/>
      <c r="T18" s="392"/>
      <c r="U18" s="379"/>
    </row>
    <row r="19" spans="1:21" s="372" customFormat="1" ht="20.25" customHeight="1">
      <c r="A19" s="368">
        <v>11</v>
      </c>
      <c r="B19" s="369" t="s">
        <v>12</v>
      </c>
      <c r="C19" s="369" t="s">
        <v>82</v>
      </c>
      <c r="D19" s="369" t="s">
        <v>231</v>
      </c>
      <c r="E19" s="369" t="s">
        <v>221</v>
      </c>
      <c r="F19" s="370">
        <v>5340</v>
      </c>
      <c r="G19" s="371"/>
      <c r="H19" s="418"/>
      <c r="I19" s="370"/>
      <c r="J19" s="371"/>
      <c r="K19" s="418"/>
      <c r="L19" s="370"/>
      <c r="M19" s="371"/>
      <c r="N19" s="418"/>
      <c r="O19" s="370"/>
      <c r="P19" s="371"/>
      <c r="Q19" s="440"/>
      <c r="R19" s="728"/>
      <c r="S19" s="728"/>
      <c r="T19" s="440"/>
      <c r="U19" s="370">
        <f>SUM(H19,K19:K19,N19,Q19)</f>
        <v>0</v>
      </c>
    </row>
    <row r="20" spans="1:21" s="372" customFormat="1" ht="20.25" customHeight="1">
      <c r="A20" s="427">
        <v>12</v>
      </c>
      <c r="B20" s="428"/>
      <c r="C20" s="428"/>
      <c r="D20" s="428" t="s">
        <v>232</v>
      </c>
      <c r="E20" s="428" t="s">
        <v>221</v>
      </c>
      <c r="F20" s="429">
        <v>5340</v>
      </c>
      <c r="G20" s="430"/>
      <c r="H20" s="434"/>
      <c r="I20" s="429"/>
      <c r="J20" s="430"/>
      <c r="K20" s="434"/>
      <c r="L20" s="429"/>
      <c r="M20" s="430"/>
      <c r="N20" s="434"/>
      <c r="O20" s="429"/>
      <c r="P20" s="430"/>
      <c r="Q20" s="441"/>
      <c r="R20" s="731"/>
      <c r="S20" s="731"/>
      <c r="T20" s="441"/>
      <c r="U20" s="429">
        <f>SUM(H20,K20:K20,N20,Q20)</f>
        <v>0</v>
      </c>
    </row>
    <row r="21" spans="1:21" s="372" customFormat="1" ht="20.25" customHeight="1">
      <c r="A21" s="373">
        <v>13</v>
      </c>
      <c r="B21" s="374"/>
      <c r="C21" s="374"/>
      <c r="D21" s="374" t="s">
        <v>233</v>
      </c>
      <c r="E21" s="374" t="s">
        <v>221</v>
      </c>
      <c r="F21" s="375">
        <v>5340</v>
      </c>
      <c r="G21" s="376"/>
      <c r="H21" s="419"/>
      <c r="I21" s="375"/>
      <c r="J21" s="376"/>
      <c r="K21" s="419"/>
      <c r="L21" s="375"/>
      <c r="M21" s="376"/>
      <c r="N21" s="375"/>
      <c r="O21" s="375"/>
      <c r="P21" s="376"/>
      <c r="Q21" s="442"/>
      <c r="R21" s="732"/>
      <c r="S21" s="732"/>
      <c r="T21" s="442"/>
      <c r="U21" s="375">
        <f>SUM(H21,K21:K21,N21,Q21)</f>
        <v>0</v>
      </c>
    </row>
    <row r="22" spans="1:21" s="372" customFormat="1" ht="20.25" customHeight="1">
      <c r="A22" s="381"/>
      <c r="B22" s="380"/>
      <c r="C22" s="380"/>
      <c r="D22" s="380"/>
      <c r="E22" s="380"/>
      <c r="F22" s="379"/>
      <c r="G22" s="386"/>
      <c r="H22" s="379"/>
      <c r="I22" s="379"/>
      <c r="J22" s="386"/>
      <c r="K22" s="379"/>
      <c r="L22" s="379"/>
      <c r="M22" s="386"/>
      <c r="N22" s="379"/>
      <c r="O22" s="379"/>
      <c r="P22" s="388" t="s">
        <v>146</v>
      </c>
      <c r="Q22" s="392"/>
      <c r="R22" s="730"/>
      <c r="S22" s="730"/>
      <c r="T22" s="392"/>
      <c r="U22" s="431">
        <f>SUM(U19:U21)</f>
        <v>0</v>
      </c>
    </row>
    <row r="23" spans="1:21" s="372" customFormat="1" ht="11.25" customHeight="1">
      <c r="A23" s="381"/>
      <c r="B23" s="380"/>
      <c r="C23" s="380"/>
      <c r="D23" s="380"/>
      <c r="E23" s="380"/>
      <c r="F23" s="379"/>
      <c r="G23" s="386"/>
      <c r="H23" s="379"/>
      <c r="I23" s="379"/>
      <c r="J23" s="386"/>
      <c r="K23" s="379"/>
      <c r="L23" s="379"/>
      <c r="M23" s="386"/>
      <c r="N23" s="379"/>
      <c r="O23" s="379"/>
      <c r="P23" s="388"/>
      <c r="Q23" s="392"/>
      <c r="R23" s="730"/>
      <c r="S23" s="730"/>
      <c r="T23" s="392"/>
      <c r="U23" s="379"/>
    </row>
    <row r="24" spans="1:21" s="372" customFormat="1" ht="21.75" customHeight="1">
      <c r="A24" s="368">
        <v>14</v>
      </c>
      <c r="B24" s="369" t="s">
        <v>7</v>
      </c>
      <c r="C24" s="369" t="s">
        <v>234</v>
      </c>
      <c r="D24" s="432" t="s">
        <v>235</v>
      </c>
      <c r="E24" s="369" t="s">
        <v>221</v>
      </c>
      <c r="F24" s="370">
        <v>5340</v>
      </c>
      <c r="G24" s="371" t="s">
        <v>350</v>
      </c>
      <c r="H24" s="418">
        <f>F24*6</f>
        <v>32040</v>
      </c>
      <c r="I24" s="370">
        <v>3660</v>
      </c>
      <c r="J24" s="371" t="s">
        <v>350</v>
      </c>
      <c r="K24" s="418">
        <f>I24*6</f>
        <v>21960</v>
      </c>
      <c r="L24" s="370"/>
      <c r="M24" s="371"/>
      <c r="N24" s="418"/>
      <c r="O24" s="370">
        <v>270</v>
      </c>
      <c r="P24" s="371" t="s">
        <v>352</v>
      </c>
      <c r="Q24" s="418">
        <f>O24*5</f>
        <v>1350</v>
      </c>
      <c r="R24" s="728">
        <v>360</v>
      </c>
      <c r="S24" s="371" t="s">
        <v>287</v>
      </c>
      <c r="T24" s="418">
        <f>R24*1</f>
        <v>360</v>
      </c>
      <c r="U24" s="370">
        <f>SUM(H24,K24,N24,Q24,T24)</f>
        <v>55710</v>
      </c>
    </row>
    <row r="25" spans="1:21" s="372" customFormat="1" ht="21.75" customHeight="1">
      <c r="A25" s="373">
        <v>15</v>
      </c>
      <c r="B25" s="374"/>
      <c r="C25" s="374"/>
      <c r="D25" s="374" t="s">
        <v>236</v>
      </c>
      <c r="E25" s="374" t="s">
        <v>221</v>
      </c>
      <c r="F25" s="375">
        <v>5340</v>
      </c>
      <c r="G25" s="376" t="s">
        <v>351</v>
      </c>
      <c r="H25" s="419">
        <f>F25*6</f>
        <v>32040</v>
      </c>
      <c r="I25" s="375">
        <v>3660</v>
      </c>
      <c r="J25" s="376" t="s">
        <v>350</v>
      </c>
      <c r="K25" s="419">
        <f>I25*6</f>
        <v>21960</v>
      </c>
      <c r="L25" s="375"/>
      <c r="M25" s="376"/>
      <c r="N25" s="419"/>
      <c r="O25" s="375">
        <v>270</v>
      </c>
      <c r="P25" s="376" t="s">
        <v>352</v>
      </c>
      <c r="Q25" s="419">
        <f>O25*5</f>
        <v>1350</v>
      </c>
      <c r="R25" s="732">
        <v>360</v>
      </c>
      <c r="S25" s="376" t="s">
        <v>287</v>
      </c>
      <c r="T25" s="419">
        <f>R25*1</f>
        <v>360</v>
      </c>
      <c r="U25" s="375">
        <f>SUM(H25,K25,N25,Q25,T25)</f>
        <v>55710</v>
      </c>
    </row>
    <row r="26" spans="1:21" s="372" customFormat="1" ht="21.75" customHeight="1">
      <c r="A26" s="381"/>
      <c r="B26" s="380"/>
      <c r="C26" s="380"/>
      <c r="D26" s="380"/>
      <c r="E26" s="380"/>
      <c r="F26" s="379"/>
      <c r="G26" s="386"/>
      <c r="H26" s="379"/>
      <c r="I26" s="379"/>
      <c r="J26" s="398"/>
      <c r="K26" s="379"/>
      <c r="L26" s="379"/>
      <c r="M26" s="386"/>
      <c r="N26" s="379"/>
      <c r="O26" s="379"/>
      <c r="P26" s="386" t="s">
        <v>237</v>
      </c>
      <c r="Q26" s="394"/>
      <c r="R26" s="727"/>
      <c r="S26" s="727"/>
      <c r="T26" s="394"/>
      <c r="U26" s="395">
        <f>SUM(U24:U25)</f>
        <v>111420</v>
      </c>
    </row>
    <row r="27" spans="1:21" s="372" customFormat="1" ht="11.25" customHeight="1">
      <c r="A27" s="381"/>
      <c r="B27" s="380"/>
      <c r="C27" s="380"/>
      <c r="D27" s="380"/>
      <c r="E27" s="380"/>
      <c r="F27" s="379"/>
      <c r="G27" s="386"/>
      <c r="H27" s="379"/>
      <c r="I27" s="379"/>
      <c r="J27" s="398"/>
      <c r="K27" s="379"/>
      <c r="L27" s="379"/>
      <c r="M27" s="386"/>
      <c r="N27" s="379"/>
      <c r="O27" s="379"/>
      <c r="P27" s="386"/>
      <c r="Q27" s="394"/>
      <c r="R27" s="727"/>
      <c r="S27" s="727"/>
      <c r="T27" s="394"/>
      <c r="U27" s="379"/>
    </row>
    <row r="28" spans="1:21" s="372" customFormat="1" ht="21.75" customHeight="1">
      <c r="A28" s="368">
        <v>16</v>
      </c>
      <c r="B28" s="369" t="s">
        <v>8</v>
      </c>
      <c r="C28" s="369" t="s">
        <v>105</v>
      </c>
      <c r="D28" s="369" t="s">
        <v>261</v>
      </c>
      <c r="E28" s="369" t="s">
        <v>221</v>
      </c>
      <c r="F28" s="370">
        <v>5340</v>
      </c>
      <c r="G28" s="371" t="s">
        <v>287</v>
      </c>
      <c r="H28" s="418">
        <f>F28*1</f>
        <v>5340</v>
      </c>
      <c r="I28" s="370">
        <v>3660</v>
      </c>
      <c r="J28" s="371" t="s">
        <v>291</v>
      </c>
      <c r="K28" s="418">
        <f>I28*2</f>
        <v>7320</v>
      </c>
      <c r="L28" s="370"/>
      <c r="M28" s="371"/>
      <c r="N28" s="418"/>
      <c r="O28" s="370">
        <v>270</v>
      </c>
      <c r="P28" s="371" t="s">
        <v>276</v>
      </c>
      <c r="Q28" s="418">
        <f>O28*1</f>
        <v>270</v>
      </c>
      <c r="R28" s="728">
        <v>360</v>
      </c>
      <c r="S28" s="371" t="s">
        <v>287</v>
      </c>
      <c r="T28" s="418">
        <f>R28*1</f>
        <v>360</v>
      </c>
      <c r="U28" s="521">
        <f>SUM(H28,K28,N28,Q28,T28)</f>
        <v>13290</v>
      </c>
    </row>
    <row r="29" spans="1:21" s="372" customFormat="1" ht="21.75" customHeight="1">
      <c r="A29" s="373">
        <v>17</v>
      </c>
      <c r="B29" s="374"/>
      <c r="C29" s="374"/>
      <c r="D29" s="374" t="s">
        <v>262</v>
      </c>
      <c r="E29" s="374" t="s">
        <v>221</v>
      </c>
      <c r="F29" s="375">
        <v>5340</v>
      </c>
      <c r="G29" s="376" t="s">
        <v>287</v>
      </c>
      <c r="H29" s="419">
        <f>F29*1</f>
        <v>5340</v>
      </c>
      <c r="I29" s="375">
        <v>3660</v>
      </c>
      <c r="J29" s="376" t="s">
        <v>291</v>
      </c>
      <c r="K29" s="419">
        <f>I29*2</f>
        <v>7320</v>
      </c>
      <c r="L29" s="375"/>
      <c r="M29" s="376"/>
      <c r="N29" s="419"/>
      <c r="O29" s="375">
        <v>270</v>
      </c>
      <c r="P29" s="376" t="s">
        <v>276</v>
      </c>
      <c r="Q29" s="419">
        <f>O29*1</f>
        <v>270</v>
      </c>
      <c r="R29" s="732">
        <v>360</v>
      </c>
      <c r="S29" s="376" t="s">
        <v>287</v>
      </c>
      <c r="T29" s="419">
        <f>R29*1</f>
        <v>360</v>
      </c>
      <c r="U29" s="520">
        <f>SUM(H29,K29,N29,Q29,T29)</f>
        <v>13290</v>
      </c>
    </row>
    <row r="30" spans="1:21" s="372" customFormat="1" ht="21.75" customHeight="1">
      <c r="A30" s="381"/>
      <c r="B30" s="380"/>
      <c r="C30" s="380"/>
      <c r="D30" s="380"/>
      <c r="E30" s="380"/>
      <c r="F30" s="379"/>
      <c r="G30" s="386"/>
      <c r="H30" s="379"/>
      <c r="I30" s="379"/>
      <c r="J30" s="398"/>
      <c r="K30" s="379"/>
      <c r="L30" s="379"/>
      <c r="M30" s="386"/>
      <c r="N30" s="379"/>
      <c r="O30" s="379"/>
      <c r="P30" s="386" t="s">
        <v>263</v>
      </c>
      <c r="Q30" s="394"/>
      <c r="R30" s="727"/>
      <c r="S30" s="727"/>
      <c r="T30" s="394"/>
      <c r="U30" s="395">
        <f>SUM(U28:U29)</f>
        <v>26580</v>
      </c>
    </row>
    <row r="31" spans="1:21" s="372" customFormat="1" ht="11.25" customHeight="1">
      <c r="A31" s="381"/>
      <c r="B31" s="380"/>
      <c r="C31" s="380"/>
      <c r="D31" s="380"/>
      <c r="E31" s="380"/>
      <c r="F31" s="379"/>
      <c r="G31" s="386"/>
      <c r="H31" s="379"/>
      <c r="I31" s="379"/>
      <c r="J31" s="398"/>
      <c r="K31" s="379"/>
      <c r="L31" s="379"/>
      <c r="M31" s="386"/>
      <c r="N31" s="379"/>
      <c r="O31" s="379"/>
      <c r="P31" s="386"/>
      <c r="Q31" s="394"/>
      <c r="R31" s="727"/>
      <c r="S31" s="727"/>
      <c r="T31" s="394"/>
      <c r="U31" s="379"/>
    </row>
    <row r="32" spans="1:21" s="372" customFormat="1" ht="21.75" customHeight="1">
      <c r="A32" s="381"/>
      <c r="D32" s="380"/>
      <c r="E32" s="380"/>
      <c r="F32" s="379"/>
      <c r="G32" s="386"/>
      <c r="H32" s="379"/>
      <c r="I32" s="379"/>
      <c r="J32" s="398"/>
      <c r="K32" s="379"/>
      <c r="L32" s="379"/>
      <c r="M32" s="386"/>
      <c r="N32" s="379"/>
      <c r="O32" s="379"/>
      <c r="P32" s="938" t="s">
        <v>48</v>
      </c>
      <c r="Q32" s="938"/>
      <c r="R32" s="733"/>
      <c r="S32" s="733"/>
      <c r="T32" s="733"/>
      <c r="U32" s="443">
        <f>SUM(U8,U10,U11,U12:U14,U15:U17,U22,U26,U30)</f>
        <v>374910</v>
      </c>
    </row>
    <row r="33" spans="1:21" s="372" customFormat="1" ht="21.75" customHeight="1">
      <c r="A33" s="381"/>
      <c r="D33" s="380"/>
      <c r="E33" s="380"/>
      <c r="F33" s="379"/>
      <c r="G33" s="386"/>
      <c r="H33" s="379"/>
      <c r="I33" s="379"/>
      <c r="J33" s="398"/>
      <c r="K33" s="379"/>
      <c r="L33" s="379"/>
      <c r="M33" s="386"/>
      <c r="N33" s="379"/>
      <c r="O33" s="379"/>
      <c r="P33" s="522"/>
      <c r="Q33" s="523"/>
      <c r="R33" s="733"/>
      <c r="S33" s="733"/>
      <c r="T33" s="523"/>
      <c r="U33" s="524"/>
    </row>
    <row r="34" spans="1:21" s="532" customFormat="1" ht="20.25">
      <c r="A34" s="525"/>
      <c r="B34" s="526"/>
      <c r="C34" s="527"/>
      <c r="D34" s="528"/>
      <c r="E34" s="528"/>
      <c r="F34" s="387"/>
      <c r="G34" s="416"/>
      <c r="H34" s="529"/>
      <c r="I34" s="387"/>
      <c r="J34" s="416"/>
      <c r="K34" s="529"/>
      <c r="L34" s="529"/>
      <c r="M34" s="530"/>
      <c r="N34" s="529"/>
      <c r="O34" s="529"/>
      <c r="P34" s="388"/>
      <c r="Q34" s="531"/>
      <c r="R34" s="734"/>
      <c r="S34" s="734"/>
      <c r="T34" s="531"/>
      <c r="U34" s="529"/>
    </row>
    <row r="35" spans="1:21" s="532" customFormat="1" ht="20.25">
      <c r="A35" s="525"/>
      <c r="B35" s="533"/>
      <c r="C35" s="534"/>
      <c r="D35" s="528"/>
      <c r="E35" s="528"/>
      <c r="F35" s="387"/>
      <c r="G35" s="416"/>
      <c r="H35" s="529"/>
      <c r="I35" s="387"/>
      <c r="J35" s="416"/>
      <c r="K35" s="529"/>
      <c r="L35" s="529"/>
      <c r="M35" s="530"/>
      <c r="N35" s="529"/>
      <c r="O35" s="529"/>
      <c r="P35" s="388"/>
      <c r="Q35" s="531"/>
      <c r="R35" s="734"/>
      <c r="S35" s="734"/>
      <c r="T35" s="531"/>
      <c r="U35" s="529"/>
    </row>
    <row r="36" spans="1:21" s="532" customFormat="1" ht="20.25">
      <c r="A36" s="525"/>
      <c r="B36" s="528"/>
      <c r="C36" s="534"/>
      <c r="D36" s="528"/>
      <c r="E36" s="528"/>
      <c r="F36" s="387"/>
      <c r="G36" s="416"/>
      <c r="H36" s="529"/>
      <c r="I36" s="387"/>
      <c r="J36" s="416"/>
      <c r="K36" s="529"/>
      <c r="L36" s="529"/>
      <c r="M36" s="530"/>
      <c r="N36" s="529"/>
      <c r="O36" s="529"/>
      <c r="P36" s="388"/>
      <c r="Q36" s="531"/>
      <c r="R36" s="734"/>
      <c r="S36" s="734"/>
      <c r="T36" s="531"/>
      <c r="U36" s="529"/>
    </row>
  </sheetData>
  <sheetProtection password="CC71" sheet="1" objects="1" scenarios="1" selectLockedCells="1" selectUnlockedCells="1"/>
  <mergeCells count="12">
    <mergeCell ref="F4:H4"/>
    <mergeCell ref="L4:Q4"/>
    <mergeCell ref="U4:U5"/>
    <mergeCell ref="I4:K4"/>
    <mergeCell ref="P32:Q32"/>
    <mergeCell ref="A1:U1"/>
    <mergeCell ref="A2:U2"/>
    <mergeCell ref="A4:A5"/>
    <mergeCell ref="B4:B5"/>
    <mergeCell ref="C4:C5"/>
    <mergeCell ref="D4:D5"/>
    <mergeCell ref="E4:E5"/>
  </mergeCells>
  <printOptions/>
  <pageMargins left="0.16" right="0.16" top="0.36" bottom="0.17" header="0.17" footer="0.17"/>
  <pageSetup horizontalDpi="600" verticalDpi="600" orientation="landscape" paperSize="9" scale="87" r:id="rId2"/>
  <headerFooter alignWithMargins="0">
    <oddHeader>&amp;Rหน้าที่ &amp;P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1"/>
  <sheetViews>
    <sheetView view="pageBreakPreview" zoomScaleSheetLayoutView="100" zoomScalePageLayoutView="0" workbookViewId="0" topLeftCell="A1">
      <selection activeCell="M1" sqref="M1"/>
    </sheetView>
  </sheetViews>
  <sheetFormatPr defaultColWidth="9.140625" defaultRowHeight="21.75"/>
  <cols>
    <col min="1" max="1" width="4.7109375" style="410" customWidth="1"/>
    <col min="2" max="2" width="11.140625" style="0" customWidth="1"/>
    <col min="3" max="3" width="15.421875" style="0" customWidth="1"/>
    <col min="4" max="4" width="13.421875" style="0" customWidth="1"/>
    <col min="5" max="5" width="5.28125" style="410" customWidth="1"/>
    <col min="6" max="6" width="12.7109375" style="0" customWidth="1"/>
    <col min="7" max="7" width="11.8515625" style="0" customWidth="1"/>
    <col min="8" max="8" width="29.421875" style="0" customWidth="1"/>
    <col min="9" max="9" width="5.28125" style="410" customWidth="1"/>
    <col min="10" max="11" width="10.140625" style="409" customWidth="1"/>
    <col min="12" max="12" width="27.7109375" style="0" customWidth="1"/>
  </cols>
  <sheetData>
    <row r="1" spans="1:12" ht="23.25">
      <c r="A1" s="946" t="s">
        <v>273</v>
      </c>
      <c r="B1" s="946"/>
      <c r="C1" s="946"/>
      <c r="D1" s="946"/>
      <c r="E1" s="946"/>
      <c r="F1" s="946"/>
      <c r="G1" s="946"/>
      <c r="H1" s="946"/>
      <c r="I1" s="946"/>
      <c r="J1" s="946"/>
      <c r="K1" s="946"/>
      <c r="L1" s="946"/>
    </row>
    <row r="2" spans="1:11" ht="32.25" customHeight="1">
      <c r="A2" s="947" t="s">
        <v>389</v>
      </c>
      <c r="B2" s="947"/>
      <c r="C2" s="947"/>
      <c r="D2" s="947"/>
      <c r="E2" s="948"/>
      <c r="F2" s="948"/>
      <c r="G2" s="948"/>
      <c r="H2" s="948"/>
      <c r="I2" s="948"/>
      <c r="J2" s="948"/>
      <c r="K2" s="789"/>
    </row>
    <row r="3" spans="1:12" s="1047" customFormat="1" ht="21.75">
      <c r="A3" s="1042" t="s">
        <v>11</v>
      </c>
      <c r="B3" s="1042" t="s">
        <v>5</v>
      </c>
      <c r="C3" s="1042" t="s">
        <v>6</v>
      </c>
      <c r="D3" s="1052" t="s">
        <v>48</v>
      </c>
      <c r="E3" s="1043" t="s">
        <v>274</v>
      </c>
      <c r="F3" s="1044"/>
      <c r="G3" s="1045"/>
      <c r="H3" s="1045"/>
      <c r="I3" s="1046"/>
      <c r="J3" s="1062" t="s">
        <v>21</v>
      </c>
      <c r="K3" s="1063" t="s">
        <v>396</v>
      </c>
      <c r="L3" s="1064"/>
    </row>
    <row r="4" spans="1:12" s="1047" customFormat="1" ht="21.75">
      <c r="A4" s="1042"/>
      <c r="B4" s="1042"/>
      <c r="C4" s="1042"/>
      <c r="D4" s="1052"/>
      <c r="E4" s="1046"/>
      <c r="F4" s="1048"/>
      <c r="G4" s="1049"/>
      <c r="H4" s="1050"/>
      <c r="I4" s="1046"/>
      <c r="J4" s="1051" t="s">
        <v>142</v>
      </c>
      <c r="K4" s="1059" t="s">
        <v>142</v>
      </c>
      <c r="L4" s="1050"/>
    </row>
    <row r="5" spans="1:12" s="501" customFormat="1" ht="27" customHeight="1">
      <c r="A5" s="502">
        <v>1</v>
      </c>
      <c r="B5" s="503" t="s">
        <v>248</v>
      </c>
      <c r="C5" s="503" t="s">
        <v>250</v>
      </c>
      <c r="D5" s="1053">
        <f>SUM(F5:F6,J5:K6)</f>
        <v>854676.5</v>
      </c>
      <c r="E5" s="508" t="s">
        <v>314</v>
      </c>
      <c r="F5" s="509">
        <v>851836.5</v>
      </c>
      <c r="G5" s="1009" t="s">
        <v>390</v>
      </c>
      <c r="H5" s="510" t="s">
        <v>391</v>
      </c>
      <c r="I5" s="1061" t="s">
        <v>327</v>
      </c>
      <c r="J5" s="516">
        <v>2840</v>
      </c>
      <c r="K5" s="1036"/>
      <c r="L5" s="1031" t="s">
        <v>391</v>
      </c>
    </row>
    <row r="6" spans="1:12" s="501" customFormat="1" ht="27" customHeight="1">
      <c r="A6" s="582"/>
      <c r="B6" s="583"/>
      <c r="C6" s="583"/>
      <c r="D6" s="1054"/>
      <c r="E6" s="584"/>
      <c r="F6" s="585"/>
      <c r="G6" s="1010"/>
      <c r="H6" s="586"/>
      <c r="I6" s="584"/>
      <c r="J6" s="587"/>
      <c r="K6" s="1037"/>
      <c r="L6" s="1032"/>
    </row>
    <row r="7" spans="1:12" ht="25.5" customHeight="1">
      <c r="A7" s="506">
        <v>2</v>
      </c>
      <c r="B7" s="507" t="s">
        <v>13</v>
      </c>
      <c r="C7" s="507" t="s">
        <v>251</v>
      </c>
      <c r="D7" s="1055">
        <f>SUM(F7:F8)</f>
        <v>281734</v>
      </c>
      <c r="E7" s="512" t="s">
        <v>314</v>
      </c>
      <c r="F7" s="513">
        <v>140867</v>
      </c>
      <c r="G7" s="1017">
        <v>20241</v>
      </c>
      <c r="H7" s="1020" t="s">
        <v>394</v>
      </c>
      <c r="I7" s="512"/>
      <c r="J7" s="518"/>
      <c r="K7" s="1038"/>
      <c r="L7" s="1033"/>
    </row>
    <row r="8" spans="1:12" ht="25.5" customHeight="1">
      <c r="A8" s="504"/>
      <c r="B8" s="505"/>
      <c r="C8" s="505"/>
      <c r="D8" s="1056"/>
      <c r="E8" s="511" t="s">
        <v>314</v>
      </c>
      <c r="F8" s="1018">
        <v>140867</v>
      </c>
      <c r="G8" s="1019">
        <v>20271</v>
      </c>
      <c r="H8" s="1021" t="s">
        <v>395</v>
      </c>
      <c r="I8" s="511"/>
      <c r="J8" s="517"/>
      <c r="K8" s="1039"/>
      <c r="L8" s="1034"/>
    </row>
    <row r="9" spans="1:12" ht="25.5" customHeight="1">
      <c r="A9" s="1012">
        <v>3</v>
      </c>
      <c r="B9" s="1013" t="s">
        <v>7</v>
      </c>
      <c r="C9" s="1013" t="s">
        <v>249</v>
      </c>
      <c r="D9" s="1055">
        <f>SUM(F9:F10,J9:J10,K9:K10)</f>
        <v>248289</v>
      </c>
      <c r="E9" s="1015" t="s">
        <v>314</v>
      </c>
      <c r="F9" s="1023">
        <v>219360</v>
      </c>
      <c r="G9" s="1014" t="s">
        <v>390</v>
      </c>
      <c r="H9" s="1022" t="s">
        <v>392</v>
      </c>
      <c r="I9" s="1035" t="s">
        <v>327</v>
      </c>
      <c r="J9" s="1016"/>
      <c r="K9" s="1040">
        <v>7450</v>
      </c>
      <c r="L9" s="1022" t="s">
        <v>397</v>
      </c>
    </row>
    <row r="10" spans="1:12" ht="25.5" customHeight="1">
      <c r="A10" s="1024"/>
      <c r="B10" s="1025"/>
      <c r="C10" s="1025"/>
      <c r="D10" s="1057"/>
      <c r="E10" s="1029"/>
      <c r="F10" s="1026"/>
      <c r="G10" s="1027"/>
      <c r="H10" s="1028" t="s">
        <v>393</v>
      </c>
      <c r="I10" s="1060" t="s">
        <v>327</v>
      </c>
      <c r="J10" s="1030">
        <v>21479</v>
      </c>
      <c r="K10" s="1041"/>
      <c r="L10" s="1028" t="s">
        <v>398</v>
      </c>
    </row>
    <row r="11" spans="1:12" s="412" customFormat="1" ht="25.5" customHeight="1">
      <c r="A11" s="411"/>
      <c r="B11" s="945" t="s">
        <v>34</v>
      </c>
      <c r="C11" s="945"/>
      <c r="D11" s="1058">
        <f>SUM(D5:D10)</f>
        <v>1384699.5</v>
      </c>
      <c r="E11" s="515"/>
      <c r="F11" s="588">
        <f>SUM(F5:F10)</f>
        <v>1352930.5</v>
      </c>
      <c r="G11" s="1011"/>
      <c r="H11" s="514"/>
      <c r="I11" s="515"/>
      <c r="J11" s="519">
        <f>SUM(J5:J10)</f>
        <v>24319</v>
      </c>
      <c r="K11" s="519">
        <f>SUM(K5:K10)</f>
        <v>7450</v>
      </c>
      <c r="L11" s="514"/>
    </row>
  </sheetData>
  <sheetProtection password="CC71" sheet="1" objects="1" scenarios="1" selectLockedCells="1" selectUnlockedCells="1"/>
  <mergeCells count="8">
    <mergeCell ref="C3:C4"/>
    <mergeCell ref="B11:C11"/>
    <mergeCell ref="A1:L1"/>
    <mergeCell ref="A2:J2"/>
    <mergeCell ref="E3:H3"/>
    <mergeCell ref="D3:D4"/>
    <mergeCell ref="A3:A4"/>
    <mergeCell ref="B3:B4"/>
  </mergeCells>
  <printOptions/>
  <pageMargins left="0.16" right="0.16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Rio&amp;Umi 4ever together</dc:creator>
  <cp:keywords/>
  <dc:description/>
  <cp:lastModifiedBy>Ultra</cp:lastModifiedBy>
  <cp:lastPrinted>2012-11-06T15:36:05Z</cp:lastPrinted>
  <dcterms:created xsi:type="dcterms:W3CDTF">2005-04-29T08:18:38Z</dcterms:created>
  <dcterms:modified xsi:type="dcterms:W3CDTF">2012-11-06T15:40:01Z</dcterms:modified>
  <cp:category/>
  <cp:version/>
  <cp:contentType/>
  <cp:contentStatus/>
</cp:coreProperties>
</file>