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ครูผดดมิ.ย" sheetId="1" r:id="rId1"/>
    <sheet name="ผดดมิ.ย" sheetId="2" r:id="rId2"/>
  </sheets>
  <definedNames>
    <definedName name="_xlnm.Print_Titles" localSheetId="0">'ครูผดดมิ.ย'!$1:$5</definedName>
    <definedName name="_xlnm.Print_Titles" localSheetId="1">'ผดดมิ.ย'!$3:$5</definedName>
  </definedNames>
  <calcPr fullCalcOnLoad="1"/>
</workbook>
</file>

<file path=xl/sharedStrings.xml><?xml version="1.0" encoding="utf-8"?>
<sst xmlns="http://schemas.openxmlformats.org/spreadsheetml/2006/main" count="723" uniqueCount="247">
  <si>
    <t>รายละเอียดประกอบการเบิกจ่ายเงินสนับสนุนศูนย์พัฒนาเด็กเล็ก เป็นค่าตอบแทนของพนักงานจ้าง ประจำปีงบประมาณ 2557</t>
  </si>
  <si>
    <t>งวดที่ 1-2 เดือนตุลาคม 2556 - มิถุนายน 2557</t>
  </si>
  <si>
    <t>ที่</t>
  </si>
  <si>
    <t>อำเภอ</t>
  </si>
  <si>
    <t>อปท.</t>
  </si>
  <si>
    <t>ชื่อศูนย์พัฒนาเด็กเล็ก</t>
  </si>
  <si>
    <t>รายชื่อ</t>
  </si>
  <si>
    <t>ตำแหน่ง</t>
  </si>
  <si>
    <t>ประเภท</t>
  </si>
  <si>
    <t>งบประมาณที่กรมจัดสรร</t>
  </si>
  <si>
    <t>รวมทั้งสิ้น</t>
  </si>
  <si>
    <t>ยอดที่อปท.ขอเบิก</t>
  </si>
  <si>
    <t>ส่วนเกินงบประมาณจัดสรร</t>
  </si>
  <si>
    <t>พ.ทั่วไป</t>
  </si>
  <si>
    <t>พ.ภารกิจ</t>
  </si>
  <si>
    <t>ค่าตอบแทนและค่าครองชีพ</t>
  </si>
  <si>
    <t xml:space="preserve">ประกันสังคม </t>
  </si>
  <si>
    <t>ต่อเดือน</t>
  </si>
  <si>
    <t>เดือน</t>
  </si>
  <si>
    <t>เงิน</t>
  </si>
  <si>
    <t>แก้งคร้อ</t>
  </si>
  <si>
    <t>อบต.เก่าย่าดี</t>
  </si>
  <si>
    <t>รร.บ้านเก่าวิทยานุกุล</t>
  </si>
  <si>
    <t>นางประดับ เลียมไธสง</t>
  </si>
  <si>
    <t>ผดด</t>
  </si>
  <si>
    <t>/</t>
  </si>
  <si>
    <t>บรรจุ 1 พ.ย.56</t>
  </si>
  <si>
    <t>น.ส.โสภา เสาวิชิต</t>
  </si>
  <si>
    <t>มิ.ย.57</t>
  </si>
  <si>
    <t>450</t>
  </si>
  <si>
    <t>รวมเบิกทั้งสิ้น</t>
  </si>
  <si>
    <t>จัตุรัส</t>
  </si>
  <si>
    <t>ทต.จัตุรัส</t>
  </si>
  <si>
    <t>น.ส.อ้อยทิพย์ หมู่ศิริ</t>
  </si>
  <si>
    <t>เม.ย.-มิ.ย.57</t>
  </si>
  <si>
    <t>นางชนัญธิดา หนูผ่อง</t>
  </si>
  <si>
    <t>ได้รับจัดสรร 2 คน</t>
  </si>
  <si>
    <t>น.ส.สิริกร ศรีจนา</t>
  </si>
  <si>
    <t>อบต.บ้านขาม</t>
  </si>
  <si>
    <t>บ้านขาม</t>
  </si>
  <si>
    <t>น.ส.รุ่งอรุณ  ดีขุนทด</t>
  </si>
  <si>
    <t>บ้านโนนคร้อ</t>
  </si>
  <si>
    <t>น.ส.นาตยา  ครูเกษตร</t>
  </si>
  <si>
    <t>น.ส.เข็มพร  กลมจัตุรัส</t>
  </si>
  <si>
    <t>น.ส.นงเยาว์ วิเศษคร้อ</t>
  </si>
  <si>
    <t>เทพสถิต</t>
  </si>
  <si>
    <t>อบต.วะตะแบก</t>
  </si>
  <si>
    <t>บ้านยางเกี่ยวแฝก</t>
  </si>
  <si>
    <t>นางสุดใจ  มาลา</t>
  </si>
  <si>
    <t>ผดด.</t>
  </si>
  <si>
    <t>นางจเร  ขู่คำราม</t>
  </si>
  <si>
    <t>นางเบญจพร  สูดขุนทด</t>
  </si>
  <si>
    <t>น.ส.นภาภัคนันท์  คำนาค</t>
  </si>
  <si>
    <t>นางสายรุ้ง  ชมนาวัง</t>
  </si>
  <si>
    <t>น.ส.วารินทร์  สูดขุนทด</t>
  </si>
  <si>
    <t>น.ส.กรรณิการ์  เจ็กสูงเนิน</t>
  </si>
  <si>
    <t>น.ส.ยุพิน  มีชัยแสง</t>
  </si>
  <si>
    <t>บ้านดงลาน</t>
  </si>
  <si>
    <t>น.ส.สกาวเดือน  อุ่นอุพันธ์</t>
  </si>
  <si>
    <t>บ้านเขว้า</t>
  </si>
  <si>
    <t>ทต.ลุ่มลำชี</t>
  </si>
  <si>
    <t>บ้านไร่</t>
  </si>
  <si>
    <t>นางคำเขียน  คณาเขว้า</t>
  </si>
  <si>
    <t>นางนงค์รัก  ชาจอหอ</t>
  </si>
  <si>
    <t>โนนน้อย</t>
  </si>
  <si>
    <t>น.ส.นวลจันทร์  มณีแสง</t>
  </si>
  <si>
    <t>วัดบ้านหางเรียง</t>
  </si>
  <si>
    <t>นางสมัย  ขึ้นกันกง</t>
  </si>
  <si>
    <t>น.ส.จันจิรา  วิราวรรณ์</t>
  </si>
  <si>
    <t>นางอัญชลี  ชาลีแดง</t>
  </si>
  <si>
    <t>น.ส.ลำดวน  วรรณปะโค</t>
  </si>
  <si>
    <t>น.ส.พยอม  ชาญเขว้า</t>
  </si>
  <si>
    <t>บ้านป่ายาง</t>
  </si>
  <si>
    <t>น.ส.กฤศกร  สะใบทอง</t>
  </si>
  <si>
    <t>บ้านป่าไม้แดง</t>
  </si>
  <si>
    <t>นางพนิดา  บุญกล้า</t>
  </si>
  <si>
    <t>บ้านวังปลาฝา</t>
  </si>
  <si>
    <t>น.ส.กานต์พิชชาฎา ถนอมพันธ์</t>
  </si>
  <si>
    <t>สำราญจิตรบ้านวังกุ่ม</t>
  </si>
  <si>
    <t>น.ส.บานเย็น  ป้องขันธ์</t>
  </si>
  <si>
    <t>น.ส.พรทิพย์ บริจาค</t>
  </si>
  <si>
    <t>บ้านท่าแก</t>
  </si>
  <si>
    <t>นางบัวลี  สร้อยสูงเนิน</t>
  </si>
  <si>
    <t>น.ส.สุกัญญา  นบสูงเนิน</t>
  </si>
  <si>
    <t>บำเหน็จณรงค์</t>
  </si>
  <si>
    <t>ทต.บ้านเพชร</t>
  </si>
  <si>
    <t>บ้านเพชร</t>
  </si>
  <si>
    <t>น.ส.รัตนา คำนาค</t>
  </si>
  <si>
    <t>ม.ค.-มิ.ย.57</t>
  </si>
  <si>
    <t>น.ส.สุกัญญา เทียบประทุม</t>
  </si>
  <si>
    <t>น.ส.วันวิสา พัดขุนทด</t>
  </si>
  <si>
    <t>น.ส.สุกัญญา  ประเสริฐพงษ์</t>
  </si>
  <si>
    <t>ภักดีชุมพล</t>
  </si>
  <si>
    <t>อบต.เจาทอง</t>
  </si>
  <si>
    <t>ลาดชุมพล</t>
  </si>
  <si>
    <t>นางล่ำ พลแสน</t>
  </si>
  <si>
    <t>อบต.ไม่ส่งเบิกค่าตอบแทนเดือน มิ.ย.57</t>
  </si>
  <si>
    <t>นางสุภารัตน์  สุขปี</t>
  </si>
  <si>
    <t>เม.ย.-พ.ค.57</t>
  </si>
  <si>
    <t>ซับประสิทธิ์</t>
  </si>
  <si>
    <t>นางวันเพ็ญ  ตอชะนะ</t>
  </si>
  <si>
    <t>นางอัญชรีย์ อินทร์ทองแดง</t>
  </si>
  <si>
    <t>เมืองชัยภูมิ</t>
  </si>
  <si>
    <t>อบต.นาเสียว</t>
  </si>
  <si>
    <t>บ้านไทรงาม</t>
  </si>
  <si>
    <t>นางประภาพร คงชาติ</t>
  </si>
  <si>
    <t>หน.ศูนย์</t>
  </si>
  <si>
    <t>นางธนัญชนก พงพิศาล</t>
  </si>
  <si>
    <t>ไม่ได้รับจัดสรร หน.ศูนย์ 2 คน</t>
  </si>
  <si>
    <t>บ้านนาสีนวล</t>
  </si>
  <si>
    <t>นางพรชนก  ทะนสุข</t>
  </si>
  <si>
    <t>นางอรทัย นิสัยพรามหณ์</t>
  </si>
  <si>
    <t>บ้านนาวัง</t>
  </si>
  <si>
    <t>นางจุฬารัตน์ ตาชัยภูมิ</t>
  </si>
  <si>
    <t>หนองบัวแดง</t>
  </si>
  <si>
    <t>อบต.กุดชุมแสง</t>
  </si>
  <si>
    <t>วัดชัยภูมิพิทักษ์</t>
  </si>
  <si>
    <t>นางสายสุดา  ตาเมือง</t>
  </si>
  <si>
    <t>นางจารุพันธ์  แก้วกระจ่าง</t>
  </si>
  <si>
    <t>น.ส.อุบล  จันทร์ขามป้อม</t>
  </si>
  <si>
    <t>นางทองใส  อิติปิ</t>
  </si>
  <si>
    <t>น.ส.วิภาพร  ยงขามป้อม</t>
  </si>
  <si>
    <t>วัดศาลาวรรณ</t>
  </si>
  <si>
    <t>น.ส.บุญสนอง  ทูลแก้ว</t>
  </si>
  <si>
    <t>นางยุพิน  จันทร์ณรงค์</t>
  </si>
  <si>
    <t>นางนิจษา  แซ่ปึง</t>
  </si>
  <si>
    <t>วัดป่าสุริยวงค์</t>
  </si>
  <si>
    <t>นางรำไพ  แสงกุดเลาะ</t>
  </si>
  <si>
    <t>น.ส.จุฑารัตน์  วนเก่าน้อย</t>
  </si>
  <si>
    <t>อบต.นางแดด</t>
  </si>
  <si>
    <t>บ้านห้วยกุ่ม</t>
  </si>
  <si>
    <t>นางฉวีวงค์ โภชะโน</t>
  </si>
  <si>
    <t>นางน้ำฝน เดิมขะยอม</t>
  </si>
  <si>
    <t>บ้านดอนเขาเขียว</t>
  </si>
  <si>
    <t>น.ส.ชนัญชิดา ราคาแพง</t>
  </si>
  <si>
    <t>บ้านใหม่สำราญ</t>
  </si>
  <si>
    <t>น.ส.พรรณิภา  ดีหามแห</t>
  </si>
  <si>
    <t>นางปรียาภรณ์  อุ่นเมือง</t>
  </si>
  <si>
    <t>น.ส.จรีรัตน์  โตนัยภูมิ</t>
  </si>
  <si>
    <t>เกษตรสมบูรณ์</t>
  </si>
  <si>
    <t>อบต.กุดเลาะ</t>
  </si>
  <si>
    <t xml:space="preserve">กุดเลาะ </t>
  </si>
  <si>
    <t>นางเพ็ญพร บำรุงชัย</t>
  </si>
  <si>
    <t>ต.ค-ธ.ค.56</t>
  </si>
  <si>
    <t>นางพิศมร หาญแท้</t>
  </si>
  <si>
    <t>วัดขามเกวียน</t>
  </si>
  <si>
    <t>นางแดง ดำนกขุ้ม</t>
  </si>
  <si>
    <t>นางประภารัตน์ ศรยิ่ง</t>
  </si>
  <si>
    <t>วัดท่าศาลา</t>
  </si>
  <si>
    <t>นางบังอร พรมเมตตา</t>
  </si>
  <si>
    <t>นางบัวพิศ หารกุดเลาะ</t>
  </si>
  <si>
    <t>นางคำปอน หารกุดเลาะ</t>
  </si>
  <si>
    <t>นางธารทิพย์ สมโสภาพ</t>
  </si>
  <si>
    <t>ม.ค.-มี.ค.57</t>
  </si>
  <si>
    <t>ภูเขียว</t>
  </si>
  <si>
    <t>อบต.กวางโจน</t>
  </si>
  <si>
    <t>วัดเจดีย์</t>
  </si>
  <si>
    <t>นางเย็นฤดี มณีศรี</t>
  </si>
  <si>
    <t>น.ส.เอ็มอร บุญซ้อน</t>
  </si>
  <si>
    <t>วัดเฝือแฝง</t>
  </si>
  <si>
    <t>นางสมภาร เกตุเขียว</t>
  </si>
  <si>
    <t>นางสุนีรัตน์  อ่อนอุทัย</t>
  </si>
  <si>
    <t>วัดราษฎรสามัคคี</t>
  </si>
  <si>
    <t>น.ส.นงลักษณ์ บรรดาศักดิ์</t>
  </si>
  <si>
    <t>วัดโนนจำปาทอง</t>
  </si>
  <si>
    <t>น.ส.นริศรา สาสูงเนิน</t>
  </si>
  <si>
    <t>บ้านบัวพักเกวียน</t>
  </si>
  <si>
    <t>นางละออง หมู่เมือง</t>
  </si>
  <si>
    <t>น.ส.ภัทรากาญจน์ วิเศษชาติ</t>
  </si>
  <si>
    <t>น.ส.จุฑามาศ ชัยประทุม</t>
  </si>
  <si>
    <t>ทต.บ้านค่ายหมื่นแผ้ว</t>
  </si>
  <si>
    <t>ศพด.บ้านค่าย</t>
  </si>
  <si>
    <t>นางรัตดา ไตรยศ</t>
  </si>
  <si>
    <t>นางธิติมา  ธรรมครอง</t>
  </si>
  <si>
    <t>ตรวจถูกต้องแล้ว</t>
  </si>
  <si>
    <t>(นางสาววิศัลย์ศยา  ปัญญารัตน์)</t>
  </si>
  <si>
    <t>(นางนารถฤดี  วัฒนสุข)</t>
  </si>
  <si>
    <t>นักวิชาการเงินและบัญชีปฏิบัติการ</t>
  </si>
  <si>
    <t>หัวหน้ากลุ่มงานการเงินบัญชีและการตรวจสอบ</t>
  </si>
  <si>
    <t>รายละเอียดประกอบการเบิกจ่ายเงินสนับสนุนศูนย์พัฒนาเด็กเล็ก เป็นเงินเดือน,ค่าครองชีพ ตำแหน่งครูผู้ดูแลเด็ก ประจำปีงบประมาณ 2557</t>
  </si>
  <si>
    <t>งวดที่ 1-2 ตุลาคม 2556 - มิถุนายน 2557</t>
  </si>
  <si>
    <t>เงินเดือนและค่าครองชีพ</t>
  </si>
  <si>
    <t>รวมรับ</t>
  </si>
  <si>
    <t>นางนกแก้ว  วิเชียร</t>
  </si>
  <si>
    <t>ครูผู้ดูแลเด็ก</t>
  </si>
  <si>
    <t>ทต.จัตุรัส(บรรจุ 28 พ.ย.54)</t>
  </si>
  <si>
    <t>นางทิฆัมพร  เกิดสิน</t>
  </si>
  <si>
    <t>(บรรจุ 28 พ.ย.54)</t>
  </si>
  <si>
    <t>น.ส.ปราณี พลีคราม</t>
  </si>
  <si>
    <t>(บรรจุ 21 ส.ค.55)</t>
  </si>
  <si>
    <t>น.ส.ปิยนาฎ อินผล</t>
  </si>
  <si>
    <t>น.ส.อรวิทย์ ขนไทย</t>
  </si>
  <si>
    <t>นางสาคร  งีสันเทียะ</t>
  </si>
  <si>
    <t>น.ส.สมภาร  สถิตชัย</t>
  </si>
  <si>
    <t>น.ส.นงนุช  พันธุ์กุ่ม</t>
  </si>
  <si>
    <t>น.ส.อุดมวรรณ สัตย์มิตร</t>
  </si>
  <si>
    <t>ชีชุมพรบ้านโนนโพธิ์</t>
  </si>
  <si>
    <t>น.ส.หทัยชนก  สายทอง</t>
  </si>
  <si>
    <t>นางวิมล  สร้อยสูงเนิน</t>
  </si>
  <si>
    <t>บรรจุ 1 ต.ค.55</t>
  </si>
  <si>
    <t>วัดสำราญจิตรบ้านวังกุ่ม</t>
  </si>
  <si>
    <t>นางนุชนารถ  กาญสูงเนิน</t>
  </si>
  <si>
    <t>น.ส.กรรณิกา  จีนคง</t>
  </si>
  <si>
    <t>นางกนกพร  เปียกชัยภูมิ</t>
  </si>
  <si>
    <t>บ้านเพชร(บรรจุ 4 ม.ค.55)</t>
  </si>
  <si>
    <t>นางรัชฎาพร สีชัย</t>
  </si>
  <si>
    <t>บรรจุ 4 ม.ค.55</t>
  </si>
  <si>
    <t>น.ส.สุมาลี แถวเพชร</t>
  </si>
  <si>
    <t>นางทองพูล บุญหลา</t>
  </si>
  <si>
    <t>บรรจุ 1 ม.ค.55</t>
  </si>
  <si>
    <t>น.ส.บุษบา  ปุ๋ยงาม</t>
  </si>
  <si>
    <t>บ้านไทรงาม(บรรจุ 1 ก.พ.55)</t>
  </si>
  <si>
    <t>นางทองจันทร์ มาตย์ไตร</t>
  </si>
  <si>
    <t>บ้านนาสีนวล(บรรจุ 1 ก.พ.55)</t>
  </si>
  <si>
    <t>นางหทัยนุช กุศลคุ้ม</t>
  </si>
  <si>
    <t>นางจีรานันท์  ขำประไพ</t>
  </si>
  <si>
    <t>บ้านนาเสียว</t>
  </si>
  <si>
    <t>น.ส.รัติกาล  ยืนชีวี</t>
  </si>
  <si>
    <t>นางสุริยา  สมานวงค์</t>
  </si>
  <si>
    <t>วัดชัยภูมิพิทักษ์(ผาเกิ้ง)</t>
  </si>
  <si>
    <t>นางวาสนา  ยอดแก้ว</t>
  </si>
  <si>
    <t>บ้านใหม่สำราญ(บรรจุ 1 พ.ย.56)</t>
  </si>
  <si>
    <t>น.ส.วรชรพร  กิ่งมะนาว</t>
  </si>
  <si>
    <t>พ.ย.56-มิ.ย.57</t>
  </si>
  <si>
    <t>วัดท่าศาลา(บรรจุ 29 ธ.ค.54)</t>
  </si>
  <si>
    <t>นางสุมาลี อินทสิทธิ์</t>
  </si>
  <si>
    <t>ต.ค.56-มี.ค.57</t>
  </si>
  <si>
    <t>นางชุติกาญ สวัสดิ์รักษ์</t>
  </si>
  <si>
    <t>นางศิริรัตน์ จำชาติ</t>
  </si>
  <si>
    <t>วัดราษฎรสามัคคี(บรรจุ 29 ธ.ค)</t>
  </si>
  <si>
    <t>น.ส.สุพัฒ ใจดี</t>
  </si>
  <si>
    <t>นางผูกพันธ์ วิชาดี</t>
  </si>
  <si>
    <t>นางยุพิน  ผมเวียง</t>
  </si>
  <si>
    <t>นางฉลอง ภูดินดาน</t>
  </si>
  <si>
    <t>น.ส.รุ่งอรุณ  ผมเวียง</t>
  </si>
  <si>
    <t>นางจารุวรรณ สุพีรพงศ์</t>
  </si>
  <si>
    <t>นางพันณี  ใจเสงี่ยม</t>
  </si>
  <si>
    <t>วัดโนนจำปา</t>
  </si>
  <si>
    <t>นางจันทรา  วันทาเขียว</t>
  </si>
  <si>
    <t>นางราตรี  ดุงมณี</t>
  </si>
  <si>
    <t>ศพด.บ้านค่าย(บรรจุ 26 ธ.ค. 54)</t>
  </si>
  <si>
    <t>นางรจนา คิดการ</t>
  </si>
  <si>
    <t>(บรรจุ 23 ก.ค.55)</t>
  </si>
  <si>
    <t>นางคารม ปั่นสันเทียะ</t>
  </si>
  <si>
    <t>นางนิรันดร์ สาสิงห์</t>
  </si>
  <si>
    <t>นางขวัญใจ พื้นขุนทด</t>
  </si>
  <si>
    <r>
      <t>บ้านขาม (</t>
    </r>
    <r>
      <rPr>
        <sz val="10"/>
        <rFont val="Angsana New"/>
        <family val="1"/>
      </rPr>
      <t>บรรจุ 9 ม.ค.55)</t>
    </r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</si>
</sst>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_-* #,##0.0_-;\-* #,##0.0_-;_-* &quot;-&quot;?_-;_-@_-"/>
    <numFmt numFmtId="192" formatCode="#,##0.00_ ;\-#,##0.00\ "/>
    <numFmt numFmtId="193" formatCode="#,##0.0"/>
    <numFmt numFmtId="194" formatCode="[&lt;=99999999][$-D000000]0\-####\-####;[$-D000000]#\-####\-####"/>
    <numFmt numFmtId="195" formatCode="0.0"/>
    <numFmt numFmtId="196" formatCode="#,##0_ ;\-#,##0\ "/>
    <numFmt numFmtId="197" formatCode="_-* #,##0.00000_-;\-* #,##0.00000_-;_-* &quot;-&quot;??_-;_-@_-"/>
    <numFmt numFmtId="198" formatCode="_-* #,##0.000000_-;\-* #,##0.000000_-;_-* &quot;-&quot;??_-;_-@_-"/>
    <numFmt numFmtId="199" formatCode="#,##0.0_ ;\-#,##0.0\ "/>
    <numFmt numFmtId="200" formatCode="#,##0.0000_ ;\-#,##0.0000\ "/>
    <numFmt numFmtId="201" formatCode="#,##0.000_ ;\-#,##0.000\ "/>
    <numFmt numFmtId="202" formatCode="#,##0;[Red]#,##0"/>
  </numFmts>
  <fonts count="34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Arial"/>
      <family val="0"/>
    </font>
    <font>
      <b/>
      <sz val="12"/>
      <name val="AngsanaUPC"/>
      <family val="1"/>
    </font>
    <font>
      <b/>
      <sz val="10"/>
      <name val="AngsanaUPC"/>
      <family val="1"/>
    </font>
    <font>
      <sz val="12"/>
      <name val="AngsanaUPC"/>
      <family val="1"/>
    </font>
    <font>
      <sz val="11"/>
      <name val="AngsanaUPC"/>
      <family val="1"/>
    </font>
    <font>
      <sz val="10"/>
      <name val="AngsanaUPC"/>
      <family val="1"/>
    </font>
    <font>
      <b/>
      <sz val="11"/>
      <name val="Angsana New"/>
      <family val="1"/>
    </font>
    <font>
      <sz val="11"/>
      <name val="Angsana New"/>
      <family val="1"/>
    </font>
    <font>
      <b/>
      <sz val="11"/>
      <name val="AngsanaUPC"/>
      <family val="1"/>
    </font>
    <font>
      <sz val="10"/>
      <name val="Angsana New"/>
      <family val="1"/>
    </font>
    <font>
      <b/>
      <sz val="11"/>
      <name val="CordiaUPC"/>
      <family val="2"/>
    </font>
    <font>
      <b/>
      <sz val="14"/>
      <name val="Angsana New"/>
      <family val="1"/>
    </font>
    <font>
      <sz val="12"/>
      <name val="Angsana New"/>
      <family val="1"/>
    </font>
    <font>
      <b/>
      <sz val="10"/>
      <name val="Angsana New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7" borderId="1" applyNumberFormat="0" applyAlignment="0" applyProtection="0"/>
    <xf numFmtId="0" fontId="13" fillId="18" borderId="0" applyNumberFormat="0" applyBorder="0" applyAlignment="0" applyProtection="0"/>
    <xf numFmtId="0" fontId="14" fillId="0" borderId="4" applyNumberFormat="0" applyFill="0" applyAlignment="0" applyProtection="0"/>
    <xf numFmtId="0" fontId="15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6" fillId="16" borderId="5" applyNumberFormat="0" applyAlignment="0" applyProtection="0"/>
    <xf numFmtId="0" fontId="0" fillId="23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187" fontId="21" fillId="0" borderId="11" xfId="33" applyNumberFormat="1" applyFont="1" applyFill="1" applyBorder="1" applyAlignment="1">
      <alignment horizontal="center"/>
    </xf>
    <xf numFmtId="187" fontId="21" fillId="0" borderId="11" xfId="33" applyNumberFormat="1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center" wrapText="1"/>
    </xf>
    <xf numFmtId="0" fontId="22" fillId="0" borderId="15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0" fontId="22" fillId="0" borderId="16" xfId="0" applyFont="1" applyFill="1" applyBorder="1" applyAlignment="1">
      <alignment horizontal="center" wrapText="1"/>
    </xf>
    <xf numFmtId="187" fontId="21" fillId="0" borderId="11" xfId="33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left"/>
    </xf>
    <xf numFmtId="0" fontId="23" fillId="0" borderId="17" xfId="0" applyFont="1" applyFill="1" applyBorder="1" applyAlignment="1">
      <alignment horizontal="left"/>
    </xf>
    <xf numFmtId="0" fontId="25" fillId="0" borderId="17" xfId="0" applyFont="1" applyFill="1" applyBorder="1" applyAlignment="1">
      <alignment horizontal="center" wrapText="1"/>
    </xf>
    <xf numFmtId="49" fontId="26" fillId="0" borderId="17" xfId="0" applyNumberFormat="1" applyFont="1" applyFill="1" applyBorder="1" applyAlignment="1">
      <alignment horizontal="center" vertical="center"/>
    </xf>
    <xf numFmtId="196" fontId="27" fillId="0" borderId="18" xfId="33" applyNumberFormat="1" applyFont="1" applyFill="1" applyBorder="1" applyAlignment="1">
      <alignment horizontal="left" vertical="center"/>
    </xf>
    <xf numFmtId="187" fontId="27" fillId="0" borderId="18" xfId="33" applyNumberFormat="1" applyFont="1" applyFill="1" applyBorder="1" applyAlignment="1">
      <alignment horizontal="center" vertical="center"/>
    </xf>
    <xf numFmtId="49" fontId="27" fillId="0" borderId="17" xfId="0" applyNumberFormat="1" applyFont="1" applyFill="1" applyBorder="1" applyAlignment="1">
      <alignment horizontal="center" vertical="center"/>
    </xf>
    <xf numFmtId="43" fontId="26" fillId="0" borderId="17" xfId="33" applyFont="1" applyFill="1" applyBorder="1" applyAlignment="1">
      <alignment horizontal="center" vertical="center"/>
    </xf>
    <xf numFmtId="43" fontId="23" fillId="0" borderId="17" xfId="33" applyFont="1" applyFill="1" applyBorder="1" applyAlignment="1">
      <alignment/>
    </xf>
    <xf numFmtId="0" fontId="23" fillId="0" borderId="0" xfId="0" applyFont="1" applyFill="1" applyAlignment="1">
      <alignment/>
    </xf>
    <xf numFmtId="0" fontId="28" fillId="0" borderId="17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 wrapText="1"/>
    </xf>
    <xf numFmtId="196" fontId="27" fillId="0" borderId="18" xfId="33" applyNumberFormat="1" applyFont="1" applyFill="1" applyBorder="1" applyAlignment="1">
      <alignment horizontal="center" vertical="center"/>
    </xf>
    <xf numFmtId="2" fontId="27" fillId="0" borderId="17" xfId="0" applyNumberFormat="1" applyFont="1" applyFill="1" applyBorder="1" applyAlignment="1">
      <alignment horizontal="center" vertical="center"/>
    </xf>
    <xf numFmtId="43" fontId="27" fillId="0" borderId="17" xfId="33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 wrapText="1"/>
    </xf>
    <xf numFmtId="0" fontId="21" fillId="0" borderId="18" xfId="0" applyFont="1" applyFill="1" applyBorder="1" applyAlignment="1">
      <alignment/>
    </xf>
    <xf numFmtId="0" fontId="22" fillId="0" borderId="18" xfId="0" applyFont="1" applyFill="1" applyBorder="1" applyAlignment="1">
      <alignment horizontal="center" wrapText="1"/>
    </xf>
    <xf numFmtId="43" fontId="29" fillId="0" borderId="19" xfId="33" applyFont="1" applyFill="1" applyBorder="1" applyAlignment="1">
      <alignment horizontal="center" vertical="center"/>
    </xf>
    <xf numFmtId="43" fontId="27" fillId="0" borderId="19" xfId="33" applyFont="1" applyFill="1" applyBorder="1" applyAlignment="1">
      <alignment horizontal="center" vertical="center"/>
    </xf>
    <xf numFmtId="4" fontId="27" fillId="0" borderId="19" xfId="0" applyNumberFormat="1" applyFont="1" applyFill="1" applyBorder="1" applyAlignment="1">
      <alignment horizontal="center" vertical="center"/>
    </xf>
    <xf numFmtId="2" fontId="27" fillId="0" borderId="19" xfId="0" applyNumberFormat="1" applyFont="1" applyFill="1" applyBorder="1" applyAlignment="1">
      <alignment horizontal="center" vertical="center"/>
    </xf>
    <xf numFmtId="43" fontId="26" fillId="0" borderId="19" xfId="33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/>
    </xf>
    <xf numFmtId="0" fontId="23" fillId="0" borderId="18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187" fontId="29" fillId="0" borderId="17" xfId="33" applyNumberFormat="1" applyFont="1" applyFill="1" applyBorder="1" applyAlignment="1">
      <alignment horizontal="center" vertical="center"/>
    </xf>
    <xf numFmtId="187" fontId="23" fillId="0" borderId="17" xfId="33" applyNumberFormat="1" applyFont="1" applyFill="1" applyBorder="1" applyAlignment="1">
      <alignment/>
    </xf>
    <xf numFmtId="17" fontId="25" fillId="0" borderId="17" xfId="0" applyNumberFormat="1" applyFont="1" applyFill="1" applyBorder="1" applyAlignment="1">
      <alignment/>
    </xf>
    <xf numFmtId="0" fontId="25" fillId="0" borderId="17" xfId="0" applyFont="1" applyFill="1" applyBorder="1" applyAlignment="1">
      <alignment/>
    </xf>
    <xf numFmtId="0" fontId="23" fillId="24" borderId="18" xfId="0" applyFont="1" applyFill="1" applyBorder="1" applyAlignment="1">
      <alignment/>
    </xf>
    <xf numFmtId="49" fontId="27" fillId="24" borderId="20" xfId="33" applyNumberFormat="1" applyFont="1" applyFill="1" applyBorder="1" applyAlignment="1">
      <alignment horizontal="left" vertical="center"/>
    </xf>
    <xf numFmtId="187" fontId="23" fillId="0" borderId="18" xfId="33" applyNumberFormat="1" applyFont="1" applyBorder="1" applyAlignment="1">
      <alignment/>
    </xf>
    <xf numFmtId="0" fontId="27" fillId="0" borderId="20" xfId="0" applyFont="1" applyFill="1" applyBorder="1" applyAlignment="1">
      <alignment horizontal="center" vertical="center"/>
    </xf>
    <xf numFmtId="187" fontId="23" fillId="0" borderId="17" xfId="33" applyNumberFormat="1" applyFont="1" applyBorder="1" applyAlignment="1">
      <alignment/>
    </xf>
    <xf numFmtId="17" fontId="25" fillId="0" borderId="17" xfId="0" applyNumberFormat="1" applyFont="1" applyBorder="1" applyAlignment="1">
      <alignment/>
    </xf>
    <xf numFmtId="0" fontId="23" fillId="0" borderId="18" xfId="0" applyFont="1" applyBorder="1" applyAlignment="1">
      <alignment/>
    </xf>
    <xf numFmtId="0" fontId="21" fillId="0" borderId="18" xfId="0" applyFont="1" applyBorder="1" applyAlignment="1">
      <alignment/>
    </xf>
    <xf numFmtId="49" fontId="27" fillId="0" borderId="20" xfId="33" applyNumberFormat="1" applyFont="1" applyFill="1" applyBorder="1" applyAlignment="1">
      <alignment horizontal="left" vertical="center"/>
    </xf>
    <xf numFmtId="0" fontId="23" fillId="0" borderId="17" xfId="0" applyFont="1" applyBorder="1" applyAlignment="1">
      <alignment/>
    </xf>
    <xf numFmtId="0" fontId="26" fillId="0" borderId="20" xfId="0" applyFont="1" applyFill="1" applyBorder="1" applyAlignment="1">
      <alignment horizontal="center" vertical="center"/>
    </xf>
    <xf numFmtId="187" fontId="23" fillId="0" borderId="19" xfId="33" applyNumberFormat="1" applyFont="1" applyBorder="1" applyAlignment="1">
      <alignment/>
    </xf>
    <xf numFmtId="187" fontId="21" fillId="0" borderId="19" xfId="33" applyNumberFormat="1" applyFont="1" applyBorder="1" applyAlignment="1">
      <alignment/>
    </xf>
    <xf numFmtId="49" fontId="26" fillId="0" borderId="18" xfId="0" applyNumberFormat="1" applyFont="1" applyBorder="1" applyAlignment="1">
      <alignment horizontal="center" vertical="center"/>
    </xf>
    <xf numFmtId="17" fontId="25" fillId="0" borderId="18" xfId="0" applyNumberFormat="1" applyFont="1" applyBorder="1" applyAlignment="1">
      <alignment/>
    </xf>
    <xf numFmtId="187" fontId="23" fillId="0" borderId="15" xfId="33" applyNumberFormat="1" applyFont="1" applyBorder="1" applyAlignment="1">
      <alignment/>
    </xf>
    <xf numFmtId="187" fontId="21" fillId="0" borderId="18" xfId="33" applyNumberFormat="1" applyFont="1" applyBorder="1" applyAlignment="1">
      <alignment/>
    </xf>
    <xf numFmtId="0" fontId="27" fillId="0" borderId="18" xfId="0" applyFont="1" applyFill="1" applyBorder="1" applyAlignment="1">
      <alignment horizontal="center" vertical="center"/>
    </xf>
    <xf numFmtId="0" fontId="23" fillId="0" borderId="18" xfId="0" applyFont="1" applyBorder="1" applyAlignment="1">
      <alignment horizontal="center"/>
    </xf>
    <xf numFmtId="49" fontId="27" fillId="0" borderId="20" xfId="43" applyNumberFormat="1" applyFont="1" applyFill="1" applyBorder="1" applyAlignment="1">
      <alignment horizontal="left" vertical="center"/>
    </xf>
    <xf numFmtId="187" fontId="23" fillId="0" borderId="18" xfId="43" applyNumberFormat="1" applyFont="1" applyFill="1" applyBorder="1" applyAlignment="1">
      <alignment/>
    </xf>
    <xf numFmtId="49" fontId="26" fillId="0" borderId="20" xfId="0" applyNumberFormat="1" applyFont="1" applyFill="1" applyBorder="1" applyAlignment="1">
      <alignment horizontal="center" vertical="center"/>
    </xf>
    <xf numFmtId="187" fontId="23" fillId="0" borderId="17" xfId="43" applyNumberFormat="1" applyFont="1" applyFill="1" applyBorder="1" applyAlignment="1">
      <alignment/>
    </xf>
    <xf numFmtId="187" fontId="27" fillId="0" borderId="18" xfId="33" applyNumberFormat="1" applyFont="1" applyFill="1" applyBorder="1" applyAlignment="1">
      <alignment horizontal="left" vertical="center"/>
    </xf>
    <xf numFmtId="0" fontId="27" fillId="0" borderId="17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17" fontId="24" fillId="0" borderId="17" xfId="0" applyNumberFormat="1" applyFont="1" applyFill="1" applyBorder="1" applyAlignment="1">
      <alignment/>
    </xf>
    <xf numFmtId="187" fontId="23" fillId="0" borderId="19" xfId="33" applyNumberFormat="1" applyFont="1" applyFill="1" applyBorder="1" applyAlignment="1">
      <alignment/>
    </xf>
    <xf numFmtId="187" fontId="21" fillId="0" borderId="19" xfId="33" applyNumberFormat="1" applyFont="1" applyFill="1" applyBorder="1" applyAlignment="1">
      <alignment/>
    </xf>
    <xf numFmtId="49" fontId="26" fillId="0" borderId="18" xfId="0" applyNumberFormat="1" applyFont="1" applyFill="1" applyBorder="1" applyAlignment="1">
      <alignment horizontal="center" vertical="center"/>
    </xf>
    <xf numFmtId="17" fontId="25" fillId="0" borderId="18" xfId="0" applyNumberFormat="1" applyFont="1" applyFill="1" applyBorder="1" applyAlignment="1">
      <alignment/>
    </xf>
    <xf numFmtId="187" fontId="23" fillId="0" borderId="18" xfId="33" applyNumberFormat="1" applyFont="1" applyFill="1" applyBorder="1" applyAlignment="1">
      <alignment/>
    </xf>
    <xf numFmtId="187" fontId="23" fillId="0" borderId="15" xfId="33" applyNumberFormat="1" applyFont="1" applyFill="1" applyBorder="1" applyAlignment="1">
      <alignment/>
    </xf>
    <xf numFmtId="43" fontId="21" fillId="0" borderId="19" xfId="33" applyFont="1" applyFill="1" applyBorder="1" applyAlignment="1">
      <alignment/>
    </xf>
    <xf numFmtId="43" fontId="23" fillId="0" borderId="19" xfId="33" applyFont="1" applyFill="1" applyBorder="1" applyAlignment="1">
      <alignment/>
    </xf>
    <xf numFmtId="49" fontId="27" fillId="0" borderId="17" xfId="0" applyNumberFormat="1" applyFont="1" applyFill="1" applyBorder="1" applyAlignment="1">
      <alignment horizontal="left" vertical="center"/>
    </xf>
    <xf numFmtId="0" fontId="23" fillId="24" borderId="17" xfId="0" applyFont="1" applyFill="1" applyBorder="1" applyAlignment="1">
      <alignment/>
    </xf>
    <xf numFmtId="0" fontId="25" fillId="0" borderId="17" xfId="0" applyFont="1" applyBorder="1" applyAlignment="1">
      <alignment horizontal="center"/>
    </xf>
    <xf numFmtId="0" fontId="30" fillId="0" borderId="18" xfId="0" applyFont="1" applyBorder="1" applyAlignment="1">
      <alignment horizontal="center" vertical="center"/>
    </xf>
    <xf numFmtId="49" fontId="30" fillId="0" borderId="18" xfId="0" applyNumberFormat="1" applyFont="1" applyBorder="1" applyAlignment="1">
      <alignment horizontal="center" vertical="center"/>
    </xf>
    <xf numFmtId="187" fontId="23" fillId="0" borderId="17" xfId="43" applyNumberFormat="1" applyFont="1" applyBorder="1" applyAlignment="1">
      <alignment/>
    </xf>
    <xf numFmtId="3" fontId="27" fillId="0" borderId="17" xfId="0" applyNumberFormat="1" applyFont="1" applyBorder="1" applyAlignment="1">
      <alignment horizontal="center" vertical="center"/>
    </xf>
    <xf numFmtId="187" fontId="23" fillId="0" borderId="18" xfId="0" applyNumberFormat="1" applyFont="1" applyBorder="1" applyAlignment="1">
      <alignment/>
    </xf>
    <xf numFmtId="4" fontId="23" fillId="0" borderId="18" xfId="0" applyNumberFormat="1" applyFont="1" applyBorder="1" applyAlignment="1">
      <alignment/>
    </xf>
    <xf numFmtId="49" fontId="30" fillId="0" borderId="17" xfId="0" applyNumberFormat="1" applyFont="1" applyBorder="1" applyAlignment="1">
      <alignment horizontal="center" vertical="center"/>
    </xf>
    <xf numFmtId="187" fontId="23" fillId="0" borderId="15" xfId="43" applyNumberFormat="1" applyFont="1" applyBorder="1" applyAlignment="1">
      <alignment/>
    </xf>
    <xf numFmtId="0" fontId="21" fillId="0" borderId="17" xfId="0" applyFont="1" applyBorder="1" applyAlignment="1">
      <alignment/>
    </xf>
    <xf numFmtId="187" fontId="23" fillId="0" borderId="19" xfId="43" applyNumberFormat="1" applyFont="1" applyBorder="1" applyAlignment="1">
      <alignment/>
    </xf>
    <xf numFmtId="187" fontId="21" fillId="0" borderId="19" xfId="43" applyNumberFormat="1" applyFont="1" applyBorder="1" applyAlignment="1">
      <alignment/>
    </xf>
    <xf numFmtId="0" fontId="24" fillId="0" borderId="18" xfId="0" applyFont="1" applyFill="1" applyBorder="1" applyAlignment="1">
      <alignment/>
    </xf>
    <xf numFmtId="0" fontId="27" fillId="0" borderId="17" xfId="0" applyFont="1" applyFill="1" applyBorder="1" applyAlignment="1">
      <alignment horizontal="left" vertical="center"/>
    </xf>
    <xf numFmtId="17" fontId="29" fillId="0" borderId="17" xfId="0" applyNumberFormat="1" applyFont="1" applyFill="1" applyBorder="1" applyAlignment="1">
      <alignment horizontal="center" vertical="center"/>
    </xf>
    <xf numFmtId="187" fontId="27" fillId="0" borderId="17" xfId="33" applyNumberFormat="1" applyFont="1" applyFill="1" applyBorder="1" applyAlignment="1">
      <alignment horizontal="center" vertical="center"/>
    </xf>
    <xf numFmtId="1" fontId="27" fillId="0" borderId="17" xfId="0" applyNumberFormat="1" applyFont="1" applyFill="1" applyBorder="1" applyAlignment="1">
      <alignment horizontal="center" vertical="center"/>
    </xf>
    <xf numFmtId="187" fontId="23" fillId="0" borderId="19" xfId="43" applyNumberFormat="1" applyFont="1" applyFill="1" applyBorder="1" applyAlignment="1">
      <alignment/>
    </xf>
    <xf numFmtId="0" fontId="23" fillId="0" borderId="19" xfId="43" applyNumberFormat="1" applyFont="1" applyFill="1" applyBorder="1" applyAlignment="1">
      <alignment/>
    </xf>
    <xf numFmtId="187" fontId="21" fillId="0" borderId="19" xfId="43" applyNumberFormat="1" applyFont="1" applyFill="1" applyBorder="1" applyAlignment="1">
      <alignment/>
    </xf>
    <xf numFmtId="187" fontId="21" fillId="0" borderId="17" xfId="33" applyNumberFormat="1" applyFont="1" applyFill="1" applyBorder="1" applyAlignment="1">
      <alignment/>
    </xf>
    <xf numFmtId="49" fontId="26" fillId="0" borderId="17" xfId="0" applyNumberFormat="1" applyFont="1" applyBorder="1" applyAlignment="1">
      <alignment horizontal="center" vertical="center"/>
    </xf>
    <xf numFmtId="49" fontId="26" fillId="0" borderId="17" xfId="0" applyNumberFormat="1" applyFont="1" applyFill="1" applyBorder="1" applyAlignment="1">
      <alignment horizontal="left" vertical="center"/>
    </xf>
    <xf numFmtId="17" fontId="24" fillId="0" borderId="18" xfId="0" applyNumberFormat="1" applyFont="1" applyFill="1" applyBorder="1" applyAlignment="1">
      <alignment/>
    </xf>
    <xf numFmtId="3" fontId="27" fillId="0" borderId="17" xfId="0" applyNumberFormat="1" applyFont="1" applyFill="1" applyBorder="1" applyAlignment="1">
      <alignment horizontal="center" vertical="center"/>
    </xf>
    <xf numFmtId="202" fontId="27" fillId="0" borderId="17" xfId="0" applyNumberFormat="1" applyFont="1" applyFill="1" applyBorder="1" applyAlignment="1">
      <alignment horizontal="right" vertical="center"/>
    </xf>
    <xf numFmtId="0" fontId="27" fillId="0" borderId="17" xfId="0" applyNumberFormat="1" applyFont="1" applyFill="1" applyBorder="1" applyAlignment="1">
      <alignment horizontal="right" vertical="center"/>
    </xf>
    <xf numFmtId="3" fontId="23" fillId="0" borderId="19" xfId="33" applyNumberFormat="1" applyFont="1" applyFill="1" applyBorder="1" applyAlignment="1">
      <alignment/>
    </xf>
    <xf numFmtId="187" fontId="23" fillId="0" borderId="21" xfId="33" applyNumberFormat="1" applyFont="1" applyBorder="1" applyAlignment="1">
      <alignment/>
    </xf>
    <xf numFmtId="187" fontId="21" fillId="0" borderId="21" xfId="33" applyNumberFormat="1" applyFont="1" applyBorder="1" applyAlignment="1">
      <alignment/>
    </xf>
    <xf numFmtId="49" fontId="27" fillId="0" borderId="18" xfId="0" applyNumberFormat="1" applyFont="1" applyBorder="1" applyAlignment="1">
      <alignment horizontal="center" vertical="center"/>
    </xf>
    <xf numFmtId="0" fontId="23" fillId="0" borderId="18" xfId="0" applyFont="1" applyFill="1" applyBorder="1" applyAlignment="1">
      <alignment horizontal="center"/>
    </xf>
    <xf numFmtId="187" fontId="26" fillId="0" borderId="18" xfId="33" applyNumberFormat="1" applyFont="1" applyFill="1" applyBorder="1" applyAlignment="1">
      <alignment vertical="center"/>
    </xf>
    <xf numFmtId="0" fontId="23" fillId="0" borderId="20" xfId="0" applyFont="1" applyBorder="1" applyAlignment="1">
      <alignment/>
    </xf>
    <xf numFmtId="49" fontId="29" fillId="0" borderId="17" xfId="0" applyNumberFormat="1" applyFont="1" applyFill="1" applyBorder="1" applyAlignment="1">
      <alignment horizontal="center" vertical="center"/>
    </xf>
    <xf numFmtId="3" fontId="27" fillId="0" borderId="17" xfId="0" applyNumberFormat="1" applyFont="1" applyFill="1" applyBorder="1" applyAlignment="1">
      <alignment horizontal="right" vertical="center"/>
    </xf>
    <xf numFmtId="0" fontId="23" fillId="0" borderId="20" xfId="0" applyFont="1" applyFill="1" applyBorder="1" applyAlignment="1">
      <alignment/>
    </xf>
    <xf numFmtId="187" fontId="26" fillId="0" borderId="20" xfId="33" applyNumberFormat="1" applyFont="1" applyFill="1" applyBorder="1" applyAlignment="1">
      <alignment vertical="center"/>
    </xf>
    <xf numFmtId="187" fontId="21" fillId="0" borderId="15" xfId="33" applyNumberFormat="1" applyFont="1" applyFill="1" applyBorder="1" applyAlignment="1">
      <alignment/>
    </xf>
    <xf numFmtId="187" fontId="21" fillId="0" borderId="18" xfId="33" applyNumberFormat="1" applyFont="1" applyFill="1" applyBorder="1" applyAlignment="1">
      <alignment/>
    </xf>
    <xf numFmtId="187" fontId="31" fillId="0" borderId="22" xfId="33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87" fontId="23" fillId="0" borderId="0" xfId="33" applyNumberFormat="1" applyFont="1" applyFill="1" applyBorder="1" applyAlignment="1">
      <alignment/>
    </xf>
    <xf numFmtId="187" fontId="23" fillId="0" borderId="0" xfId="33" applyNumberFormat="1" applyFont="1" applyFill="1" applyAlignment="1">
      <alignment/>
    </xf>
    <xf numFmtId="0" fontId="22" fillId="0" borderId="11" xfId="0" applyFont="1" applyFill="1" applyBorder="1" applyAlignment="1">
      <alignment horizontal="center"/>
    </xf>
    <xf numFmtId="43" fontId="22" fillId="0" borderId="13" xfId="33" applyFont="1" applyFill="1" applyBorder="1" applyAlignment="1">
      <alignment horizontal="center"/>
    </xf>
    <xf numFmtId="43" fontId="22" fillId="0" borderId="14" xfId="33" applyFont="1" applyFill="1" applyBorder="1" applyAlignment="1">
      <alignment horizontal="center"/>
    </xf>
    <xf numFmtId="43" fontId="22" fillId="0" borderId="23" xfId="33" applyFont="1" applyFill="1" applyBorder="1" applyAlignment="1">
      <alignment horizontal="center"/>
    </xf>
    <xf numFmtId="0" fontId="22" fillId="0" borderId="0" xfId="0" applyFont="1" applyFill="1" applyAlignment="1">
      <alignment/>
    </xf>
    <xf numFmtId="43" fontId="22" fillId="0" borderId="11" xfId="33" applyFont="1" applyFill="1" applyBorder="1" applyAlignment="1">
      <alignment horizontal="center"/>
    </xf>
    <xf numFmtId="43" fontId="22" fillId="0" borderId="12" xfId="33" applyFont="1" applyFill="1" applyBorder="1" applyAlignment="1">
      <alignment horizontal="center"/>
    </xf>
    <xf numFmtId="0" fontId="32" fillId="0" borderId="18" xfId="0" applyFont="1" applyFill="1" applyBorder="1" applyAlignment="1">
      <alignment/>
    </xf>
    <xf numFmtId="0" fontId="25" fillId="0" borderId="18" xfId="0" applyFont="1" applyFill="1" applyBorder="1" applyAlignment="1">
      <alignment/>
    </xf>
    <xf numFmtId="43" fontId="25" fillId="0" borderId="20" xfId="33" applyFont="1" applyFill="1" applyBorder="1" applyAlignment="1">
      <alignment/>
    </xf>
    <xf numFmtId="17" fontId="25" fillId="0" borderId="20" xfId="33" applyNumberFormat="1" applyFont="1" applyBorder="1" applyAlignment="1">
      <alignment/>
    </xf>
    <xf numFmtId="43" fontId="25" fillId="0" borderId="24" xfId="33" applyFont="1" applyFill="1" applyBorder="1" applyAlignment="1">
      <alignment/>
    </xf>
    <xf numFmtId="187" fontId="33" fillId="0" borderId="18" xfId="33" applyNumberFormat="1" applyFont="1" applyFill="1" applyBorder="1" applyAlignment="1">
      <alignment horizontal="left" vertical="center"/>
    </xf>
    <xf numFmtId="43" fontId="25" fillId="0" borderId="19" xfId="33" applyFont="1" applyFill="1" applyBorder="1" applyAlignment="1">
      <alignment/>
    </xf>
    <xf numFmtId="43" fontId="25" fillId="0" borderId="19" xfId="33" applyFont="1" applyFill="1" applyBorder="1" applyAlignment="1">
      <alignment/>
    </xf>
    <xf numFmtId="43" fontId="22" fillId="0" borderId="19" xfId="33" applyFont="1" applyFill="1" applyBorder="1" applyAlignment="1">
      <alignment/>
    </xf>
    <xf numFmtId="43" fontId="25" fillId="0" borderId="17" xfId="33" applyFont="1" applyFill="1" applyBorder="1" applyAlignment="1">
      <alignment/>
    </xf>
    <xf numFmtId="43" fontId="25" fillId="0" borderId="17" xfId="33" applyFont="1" applyFill="1" applyBorder="1" applyAlignment="1">
      <alignment horizontal="right"/>
    </xf>
    <xf numFmtId="49" fontId="27" fillId="0" borderId="18" xfId="33" applyNumberFormat="1" applyFont="1" applyFill="1" applyBorder="1" applyAlignment="1">
      <alignment horizontal="left" vertical="center"/>
    </xf>
    <xf numFmtId="0" fontId="25" fillId="0" borderId="18" xfId="0" applyFont="1" applyBorder="1" applyAlignment="1">
      <alignment/>
    </xf>
    <xf numFmtId="43" fontId="25" fillId="0" borderId="18" xfId="33" applyFont="1" applyBorder="1" applyAlignment="1">
      <alignment/>
    </xf>
    <xf numFmtId="17" fontId="25" fillId="0" borderId="18" xfId="33" applyNumberFormat="1" applyFont="1" applyBorder="1" applyAlignment="1">
      <alignment/>
    </xf>
    <xf numFmtId="43" fontId="25" fillId="0" borderId="20" xfId="33" applyFont="1" applyBorder="1" applyAlignment="1">
      <alignment/>
    </xf>
    <xf numFmtId="187" fontId="23" fillId="24" borderId="18" xfId="33" applyNumberFormat="1" applyFont="1" applyFill="1" applyBorder="1" applyAlignment="1">
      <alignment/>
    </xf>
    <xf numFmtId="0" fontId="29" fillId="0" borderId="18" xfId="0" applyFont="1" applyFill="1" applyBorder="1" applyAlignment="1">
      <alignment/>
    </xf>
    <xf numFmtId="0" fontId="29" fillId="0" borderId="20" xfId="0" applyFont="1" applyFill="1" applyBorder="1" applyAlignment="1">
      <alignment/>
    </xf>
    <xf numFmtId="187" fontId="33" fillId="0" borderId="20" xfId="33" applyNumberFormat="1" applyFont="1" applyFill="1" applyBorder="1" applyAlignment="1">
      <alignment horizontal="left" vertical="center"/>
    </xf>
    <xf numFmtId="43" fontId="22" fillId="0" borderId="19" xfId="33" applyFont="1" applyFill="1" applyBorder="1" applyAlignment="1">
      <alignment/>
    </xf>
    <xf numFmtId="0" fontId="29" fillId="0" borderId="17" xfId="0" applyFont="1" applyFill="1" applyBorder="1" applyAlignment="1">
      <alignment/>
    </xf>
    <xf numFmtId="49" fontId="29" fillId="0" borderId="20" xfId="33" applyNumberFormat="1" applyFont="1" applyFill="1" applyBorder="1" applyAlignment="1">
      <alignment horizontal="left" vertical="center"/>
    </xf>
    <xf numFmtId="187" fontId="29" fillId="0" borderId="18" xfId="43" applyNumberFormat="1" applyFont="1" applyFill="1" applyBorder="1" applyAlignment="1">
      <alignment horizontal="left" vertical="center"/>
    </xf>
    <xf numFmtId="43" fontId="25" fillId="0" borderId="18" xfId="33" applyFont="1" applyFill="1" applyBorder="1" applyAlignment="1">
      <alignment/>
    </xf>
    <xf numFmtId="17" fontId="25" fillId="0" borderId="18" xfId="33" applyNumberFormat="1" applyFont="1" applyFill="1" applyBorder="1" applyAlignment="1">
      <alignment/>
    </xf>
    <xf numFmtId="17" fontId="25" fillId="0" borderId="20" xfId="33" applyNumberFormat="1" applyFont="1" applyFill="1" applyBorder="1" applyAlignment="1">
      <alignment/>
    </xf>
    <xf numFmtId="0" fontId="22" fillId="0" borderId="18" xfId="0" applyFont="1" applyFill="1" applyBorder="1" applyAlignment="1">
      <alignment/>
    </xf>
    <xf numFmtId="17" fontId="25" fillId="0" borderId="19" xfId="33" applyNumberFormat="1" applyFont="1" applyFill="1" applyBorder="1" applyAlignment="1">
      <alignment/>
    </xf>
    <xf numFmtId="43" fontId="25" fillId="0" borderId="21" xfId="33" applyFont="1" applyFill="1" applyBorder="1" applyAlignment="1">
      <alignment/>
    </xf>
    <xf numFmtId="17" fontId="25" fillId="0" borderId="18" xfId="33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17" fontId="25" fillId="0" borderId="18" xfId="33" applyNumberFormat="1" applyFont="1" applyBorder="1" applyAlignment="1">
      <alignment/>
    </xf>
    <xf numFmtId="0" fontId="29" fillId="0" borderId="0" xfId="0" applyFont="1" applyFill="1" applyAlignment="1">
      <alignment/>
    </xf>
    <xf numFmtId="0" fontId="33" fillId="0" borderId="17" xfId="0" applyFont="1" applyFill="1" applyBorder="1" applyAlignment="1">
      <alignment/>
    </xf>
    <xf numFmtId="43" fontId="25" fillId="0" borderId="19" xfId="33" applyFont="1" applyBorder="1" applyAlignment="1">
      <alignment/>
    </xf>
    <xf numFmtId="43" fontId="22" fillId="0" borderId="19" xfId="33" applyFont="1" applyBorder="1" applyAlignment="1">
      <alignment/>
    </xf>
    <xf numFmtId="17" fontId="25" fillId="0" borderId="18" xfId="33" applyNumberFormat="1" applyFont="1" applyFill="1" applyBorder="1" applyAlignment="1">
      <alignment/>
    </xf>
    <xf numFmtId="0" fontId="25" fillId="0" borderId="20" xfId="0" applyFont="1" applyFill="1" applyBorder="1" applyAlignment="1">
      <alignment/>
    </xf>
    <xf numFmtId="4" fontId="25" fillId="0" borderId="20" xfId="0" applyNumberFormat="1" applyFont="1" applyFill="1" applyBorder="1" applyAlignment="1">
      <alignment/>
    </xf>
    <xf numFmtId="17" fontId="25" fillId="0" borderId="20" xfId="0" applyNumberFormat="1" applyFont="1" applyFill="1" applyBorder="1" applyAlignment="1">
      <alignment horizontal="right"/>
    </xf>
    <xf numFmtId="4" fontId="25" fillId="0" borderId="19" xfId="0" applyNumberFormat="1" applyFont="1" applyFill="1" applyBorder="1" applyAlignment="1">
      <alignment/>
    </xf>
    <xf numFmtId="0" fontId="25" fillId="0" borderId="19" xfId="0" applyFont="1" applyFill="1" applyBorder="1" applyAlignment="1">
      <alignment horizontal="right"/>
    </xf>
    <xf numFmtId="4" fontId="22" fillId="0" borderId="19" xfId="0" applyNumberFormat="1" applyFont="1" applyFill="1" applyBorder="1" applyAlignment="1">
      <alignment/>
    </xf>
    <xf numFmtId="43" fontId="25" fillId="0" borderId="19" xfId="0" applyNumberFormat="1" applyFont="1" applyFill="1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15" xfId="0" applyFont="1" applyFill="1" applyBorder="1" applyAlignment="1">
      <alignment/>
    </xf>
    <xf numFmtId="43" fontId="25" fillId="0" borderId="15" xfId="33" applyFont="1" applyFill="1" applyBorder="1" applyAlignment="1">
      <alignment/>
    </xf>
    <xf numFmtId="0" fontId="25" fillId="0" borderId="0" xfId="0" applyFont="1" applyFill="1" applyAlignment="1">
      <alignment/>
    </xf>
    <xf numFmtId="0" fontId="33" fillId="0" borderId="18" xfId="0" applyFont="1" applyFill="1" applyBorder="1" applyAlignment="1">
      <alignment/>
    </xf>
    <xf numFmtId="43" fontId="22" fillId="0" borderId="19" xfId="0" applyNumberFormat="1" applyFont="1" applyFill="1" applyBorder="1" applyAlignment="1">
      <alignment/>
    </xf>
    <xf numFmtId="43" fontId="25" fillId="0" borderId="21" xfId="0" applyNumberFormat="1" applyFont="1" applyFill="1" applyBorder="1" applyAlignment="1">
      <alignment/>
    </xf>
    <xf numFmtId="43" fontId="22" fillId="0" borderId="21" xfId="0" applyNumberFormat="1" applyFont="1" applyFill="1" applyBorder="1" applyAlignment="1">
      <alignment/>
    </xf>
    <xf numFmtId="43" fontId="28" fillId="0" borderId="19" xfId="33" applyFont="1" applyFill="1" applyBorder="1" applyAlignment="1">
      <alignment/>
    </xf>
    <xf numFmtId="43" fontId="25" fillId="0" borderId="21" xfId="33" applyFont="1" applyFill="1" applyBorder="1" applyAlignment="1">
      <alignment/>
    </xf>
    <xf numFmtId="43" fontId="28" fillId="0" borderId="25" xfId="33" applyFont="1" applyFill="1" applyBorder="1" applyAlignment="1">
      <alignment/>
    </xf>
    <xf numFmtId="49" fontId="27" fillId="0" borderId="18" xfId="0" applyNumberFormat="1" applyFont="1" applyFill="1" applyBorder="1" applyAlignment="1">
      <alignment horizontal="left" vertical="center"/>
    </xf>
    <xf numFmtId="43" fontId="21" fillId="0" borderId="26" xfId="33" applyFont="1" applyFill="1" applyBorder="1" applyAlignment="1">
      <alignment horizontal="center"/>
    </xf>
    <xf numFmtId="43" fontId="25" fillId="0" borderId="0" xfId="33" applyFont="1" applyFill="1" applyAlignment="1">
      <alignment/>
    </xf>
    <xf numFmtId="43" fontId="25" fillId="0" borderId="0" xfId="33" applyFont="1" applyFill="1" applyBorder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เครื่องหมายจุลภาค 2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zoomScale="150" zoomScaleNormal="15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6" sqref="B16"/>
    </sheetView>
  </sheetViews>
  <sheetFormatPr defaultColWidth="9.140625" defaultRowHeight="12.75"/>
  <cols>
    <col min="1" max="1" width="2.8515625" style="189" customWidth="1"/>
    <col min="2" max="2" width="10.140625" style="189" customWidth="1"/>
    <col min="3" max="3" width="11.7109375" style="189" customWidth="1"/>
    <col min="4" max="4" width="18.8515625" style="189" customWidth="1"/>
    <col min="5" max="5" width="16.57421875" style="189" customWidth="1"/>
    <col min="6" max="6" width="7.57421875" style="189" customWidth="1"/>
    <col min="7" max="7" width="7.8515625" style="199" customWidth="1"/>
    <col min="8" max="8" width="9.00390625" style="199" customWidth="1"/>
    <col min="9" max="9" width="10.140625" style="199" customWidth="1"/>
    <col min="10" max="16384" width="9.140625" style="189" customWidth="1"/>
  </cols>
  <sheetData>
    <row r="1" spans="1:9" s="2" customFormat="1" ht="24" customHeight="1">
      <c r="A1" s="1" t="s">
        <v>179</v>
      </c>
      <c r="B1" s="1"/>
      <c r="C1" s="1"/>
      <c r="D1" s="1"/>
      <c r="E1" s="1"/>
      <c r="F1" s="1"/>
      <c r="G1" s="1"/>
      <c r="H1" s="1"/>
      <c r="I1" s="1"/>
    </row>
    <row r="2" spans="1:9" s="2" customFormat="1" ht="18">
      <c r="A2" s="3" t="s">
        <v>180</v>
      </c>
      <c r="B2" s="3"/>
      <c r="C2" s="3"/>
      <c r="D2" s="3"/>
      <c r="E2" s="3"/>
      <c r="F2" s="3"/>
      <c r="G2" s="3"/>
      <c r="H2" s="3"/>
      <c r="I2" s="3"/>
    </row>
    <row r="3" spans="1:9" s="138" customFormat="1" ht="22.5" customHeight="1">
      <c r="A3" s="134" t="s">
        <v>2</v>
      </c>
      <c r="B3" s="134" t="s">
        <v>3</v>
      </c>
      <c r="C3" s="134" t="s">
        <v>4</v>
      </c>
      <c r="D3" s="6" t="s">
        <v>5</v>
      </c>
      <c r="E3" s="134" t="s">
        <v>6</v>
      </c>
      <c r="F3" s="6" t="s">
        <v>7</v>
      </c>
      <c r="G3" s="135" t="s">
        <v>9</v>
      </c>
      <c r="H3" s="136"/>
      <c r="I3" s="137"/>
    </row>
    <row r="4" spans="1:9" s="138" customFormat="1" ht="14.25">
      <c r="A4" s="134"/>
      <c r="B4" s="134"/>
      <c r="C4" s="134"/>
      <c r="D4" s="12"/>
      <c r="E4" s="134"/>
      <c r="F4" s="12"/>
      <c r="G4" s="139" t="s">
        <v>181</v>
      </c>
      <c r="H4" s="139"/>
      <c r="I4" s="139"/>
    </row>
    <row r="5" spans="1:9" s="138" customFormat="1" ht="14.25">
      <c r="A5" s="134"/>
      <c r="B5" s="134"/>
      <c r="C5" s="134"/>
      <c r="D5" s="15"/>
      <c r="E5" s="134"/>
      <c r="F5" s="15"/>
      <c r="G5" s="140" t="s">
        <v>17</v>
      </c>
      <c r="H5" s="140" t="s">
        <v>18</v>
      </c>
      <c r="I5" s="140" t="s">
        <v>182</v>
      </c>
    </row>
    <row r="6" spans="1:9" s="142" customFormat="1" ht="18">
      <c r="A6" s="141">
        <v>1</v>
      </c>
      <c r="B6" s="141" t="s">
        <v>31</v>
      </c>
      <c r="C6" s="141" t="s">
        <v>38</v>
      </c>
      <c r="D6" s="141" t="s">
        <v>246</v>
      </c>
      <c r="E6" s="141" t="s">
        <v>183</v>
      </c>
      <c r="F6" s="142" t="s">
        <v>184</v>
      </c>
      <c r="G6" s="143">
        <v>15000</v>
      </c>
      <c r="H6" s="144" t="s">
        <v>34</v>
      </c>
      <c r="I6" s="145">
        <f>G6*3</f>
        <v>45000</v>
      </c>
    </row>
    <row r="7" spans="1:9" s="142" customFormat="1" ht="18.75" thickBot="1">
      <c r="A7" s="141"/>
      <c r="B7" s="141"/>
      <c r="C7" s="141"/>
      <c r="D7" s="141"/>
      <c r="E7" s="146" t="s">
        <v>30</v>
      </c>
      <c r="G7" s="147">
        <f>SUM(G6)</f>
        <v>15000</v>
      </c>
      <c r="H7" s="148"/>
      <c r="I7" s="149">
        <f>SUM(I6)</f>
        <v>45000</v>
      </c>
    </row>
    <row r="8" spans="7:9" s="142" customFormat="1" ht="15" thickTop="1">
      <c r="G8" s="150"/>
      <c r="H8" s="151"/>
      <c r="I8" s="150"/>
    </row>
    <row r="9" spans="1:9" s="142" customFormat="1" ht="18">
      <c r="A9" s="45">
        <v>1</v>
      </c>
      <c r="B9" s="45" t="s">
        <v>31</v>
      </c>
      <c r="C9" s="45" t="s">
        <v>32</v>
      </c>
      <c r="D9" s="152" t="s">
        <v>185</v>
      </c>
      <c r="E9" s="82" t="s">
        <v>186</v>
      </c>
      <c r="F9" s="153" t="s">
        <v>184</v>
      </c>
      <c r="G9" s="154">
        <v>15000</v>
      </c>
      <c r="H9" s="155" t="s">
        <v>34</v>
      </c>
      <c r="I9" s="150">
        <f>G9*3</f>
        <v>45000</v>
      </c>
    </row>
    <row r="10" spans="1:9" s="142" customFormat="1" ht="18">
      <c r="A10" s="45">
        <v>2</v>
      </c>
      <c r="B10" s="100"/>
      <c r="C10" s="45"/>
      <c r="D10" s="45" t="s">
        <v>187</v>
      </c>
      <c r="E10" s="82" t="s">
        <v>188</v>
      </c>
      <c r="F10" s="153" t="s">
        <v>184</v>
      </c>
      <c r="G10" s="156">
        <v>15000</v>
      </c>
      <c r="H10" s="144" t="s">
        <v>34</v>
      </c>
      <c r="I10" s="150">
        <f>G10*3</f>
        <v>45000</v>
      </c>
    </row>
    <row r="11" spans="1:9" s="142" customFormat="1" ht="18">
      <c r="A11" s="45">
        <v>3</v>
      </c>
      <c r="B11" s="100"/>
      <c r="C11" s="45"/>
      <c r="D11" s="124" t="s">
        <v>189</v>
      </c>
      <c r="E11" s="157" t="s">
        <v>190</v>
      </c>
      <c r="F11" s="153" t="s">
        <v>184</v>
      </c>
      <c r="G11" s="154">
        <v>15000</v>
      </c>
      <c r="H11" s="155" t="s">
        <v>34</v>
      </c>
      <c r="I11" s="150">
        <f>G11*3</f>
        <v>45000</v>
      </c>
    </row>
    <row r="12" spans="1:9" s="142" customFormat="1" ht="18">
      <c r="A12" s="45">
        <v>4</v>
      </c>
      <c r="B12" s="100"/>
      <c r="C12" s="45"/>
      <c r="D12" s="124" t="s">
        <v>189</v>
      </c>
      <c r="E12" s="53" t="s">
        <v>191</v>
      </c>
      <c r="F12" s="153" t="s">
        <v>184</v>
      </c>
      <c r="G12" s="156">
        <v>15000</v>
      </c>
      <c r="H12" s="144" t="s">
        <v>34</v>
      </c>
      <c r="I12" s="150">
        <f>G12*3</f>
        <v>45000</v>
      </c>
    </row>
    <row r="13" spans="1:9" s="142" customFormat="1" ht="15" thickBot="1">
      <c r="A13" s="158"/>
      <c r="B13" s="158"/>
      <c r="C13" s="158"/>
      <c r="D13" s="159"/>
      <c r="E13" s="160" t="s">
        <v>30</v>
      </c>
      <c r="G13" s="147">
        <f>SUM(G9:G12)</f>
        <v>60000</v>
      </c>
      <c r="H13" s="147"/>
      <c r="I13" s="161">
        <f>SUM(I9:I12)</f>
        <v>180000</v>
      </c>
    </row>
    <row r="14" spans="1:9" s="142" customFormat="1" ht="15" thickTop="1">
      <c r="A14" s="158"/>
      <c r="B14" s="162"/>
      <c r="C14" s="162"/>
      <c r="D14" s="163"/>
      <c r="E14" s="162"/>
      <c r="G14" s="150"/>
      <c r="H14" s="151"/>
      <c r="I14" s="150"/>
    </row>
    <row r="15" spans="1:9" s="142" customFormat="1" ht="14.25">
      <c r="A15" s="142">
        <v>1</v>
      </c>
      <c r="B15" s="142" t="s">
        <v>59</v>
      </c>
      <c r="C15" s="142" t="s">
        <v>60</v>
      </c>
      <c r="D15" s="142" t="s">
        <v>64</v>
      </c>
      <c r="E15" s="164" t="s">
        <v>192</v>
      </c>
      <c r="F15" s="142" t="s">
        <v>184</v>
      </c>
      <c r="G15" s="165">
        <v>15000</v>
      </c>
      <c r="H15" s="166" t="s">
        <v>34</v>
      </c>
      <c r="I15" s="165">
        <f aca="true" t="shared" si="0" ref="I15:I23">G15*3</f>
        <v>45000</v>
      </c>
    </row>
    <row r="16" spans="1:9" s="142" customFormat="1" ht="14.25">
      <c r="A16" s="142">
        <v>2</v>
      </c>
      <c r="D16" s="142" t="s">
        <v>66</v>
      </c>
      <c r="E16" s="164" t="s">
        <v>193</v>
      </c>
      <c r="F16" s="142" t="s">
        <v>184</v>
      </c>
      <c r="G16" s="165">
        <v>15000</v>
      </c>
      <c r="H16" s="166" t="s">
        <v>34</v>
      </c>
      <c r="I16" s="165">
        <f t="shared" si="0"/>
        <v>45000</v>
      </c>
    </row>
    <row r="17" spans="1:9" s="142" customFormat="1" ht="14.25">
      <c r="A17" s="142">
        <v>3</v>
      </c>
      <c r="D17" s="142" t="s">
        <v>72</v>
      </c>
      <c r="E17" s="164" t="s">
        <v>194</v>
      </c>
      <c r="F17" s="142" t="s">
        <v>184</v>
      </c>
      <c r="G17" s="165">
        <v>15000</v>
      </c>
      <c r="H17" s="166" t="s">
        <v>34</v>
      </c>
      <c r="I17" s="165">
        <f t="shared" si="0"/>
        <v>45000</v>
      </c>
    </row>
    <row r="18" spans="1:9" s="142" customFormat="1" ht="14.25">
      <c r="A18" s="142">
        <v>4</v>
      </c>
      <c r="D18" s="142" t="s">
        <v>78</v>
      </c>
      <c r="E18" s="164" t="s">
        <v>195</v>
      </c>
      <c r="F18" s="142" t="s">
        <v>184</v>
      </c>
      <c r="G18" s="165">
        <v>15000</v>
      </c>
      <c r="H18" s="166" t="s">
        <v>34</v>
      </c>
      <c r="I18" s="165">
        <f t="shared" si="0"/>
        <v>45000</v>
      </c>
    </row>
    <row r="19" spans="1:9" s="142" customFormat="1" ht="14.25">
      <c r="A19" s="142">
        <v>5</v>
      </c>
      <c r="D19" s="142" t="s">
        <v>196</v>
      </c>
      <c r="E19" s="164" t="s">
        <v>197</v>
      </c>
      <c r="F19" s="142" t="s">
        <v>184</v>
      </c>
      <c r="G19" s="165">
        <v>15000</v>
      </c>
      <c r="H19" s="166" t="s">
        <v>34</v>
      </c>
      <c r="I19" s="165">
        <f t="shared" si="0"/>
        <v>45000</v>
      </c>
    </row>
    <row r="20" spans="1:9" s="142" customFormat="1" ht="14.25">
      <c r="A20" s="142">
        <v>6</v>
      </c>
      <c r="D20" s="142" t="s">
        <v>81</v>
      </c>
      <c r="E20" s="164" t="s">
        <v>198</v>
      </c>
      <c r="F20" s="142" t="s">
        <v>184</v>
      </c>
      <c r="G20" s="143">
        <v>15000</v>
      </c>
      <c r="H20" s="166" t="s">
        <v>34</v>
      </c>
      <c r="I20" s="165">
        <f t="shared" si="0"/>
        <v>45000</v>
      </c>
    </row>
    <row r="21" spans="1:9" s="142" customFormat="1" ht="14.25">
      <c r="A21" s="142">
        <v>7</v>
      </c>
      <c r="B21" s="142" t="s">
        <v>199</v>
      </c>
      <c r="D21" s="142" t="s">
        <v>200</v>
      </c>
      <c r="E21" s="164" t="s">
        <v>201</v>
      </c>
      <c r="F21" s="142" t="s">
        <v>184</v>
      </c>
      <c r="G21" s="165">
        <v>15000</v>
      </c>
      <c r="H21" s="166" t="s">
        <v>34</v>
      </c>
      <c r="I21" s="165">
        <f t="shared" si="0"/>
        <v>45000</v>
      </c>
    </row>
    <row r="22" spans="1:9" s="142" customFormat="1" ht="14.25">
      <c r="A22" s="142">
        <v>8</v>
      </c>
      <c r="B22" s="142" t="s">
        <v>199</v>
      </c>
      <c r="D22" s="142" t="s">
        <v>64</v>
      </c>
      <c r="E22" s="164" t="s">
        <v>202</v>
      </c>
      <c r="F22" s="142" t="s">
        <v>184</v>
      </c>
      <c r="G22" s="143">
        <v>15000</v>
      </c>
      <c r="H22" s="166" t="s">
        <v>34</v>
      </c>
      <c r="I22" s="165">
        <f t="shared" si="0"/>
        <v>45000</v>
      </c>
    </row>
    <row r="23" spans="1:9" s="142" customFormat="1" ht="14.25">
      <c r="A23" s="142">
        <v>9</v>
      </c>
      <c r="B23" s="142" t="s">
        <v>199</v>
      </c>
      <c r="D23" s="142" t="s">
        <v>76</v>
      </c>
      <c r="E23" s="164" t="s">
        <v>203</v>
      </c>
      <c r="F23" s="142" t="s">
        <v>184</v>
      </c>
      <c r="G23" s="165">
        <v>15000</v>
      </c>
      <c r="H23" s="167" t="s">
        <v>34</v>
      </c>
      <c r="I23" s="165">
        <f t="shared" si="0"/>
        <v>45000</v>
      </c>
    </row>
    <row r="24" spans="5:9" s="142" customFormat="1" ht="15" thickBot="1">
      <c r="E24" s="168" t="s">
        <v>30</v>
      </c>
      <c r="G24" s="147">
        <f>SUM(G15:G23)</f>
        <v>135000</v>
      </c>
      <c r="H24" s="169"/>
      <c r="I24" s="161">
        <f>SUM(I15:I23)</f>
        <v>405000</v>
      </c>
    </row>
    <row r="25" spans="7:9" s="142" customFormat="1" ht="15" thickTop="1">
      <c r="G25" s="170"/>
      <c r="H25" s="171"/>
      <c r="I25" s="165"/>
    </row>
    <row r="26" spans="1:9" s="172" customFormat="1" ht="14.25">
      <c r="A26" s="142">
        <v>1</v>
      </c>
      <c r="B26" s="142" t="s">
        <v>84</v>
      </c>
      <c r="C26" s="142" t="s">
        <v>85</v>
      </c>
      <c r="D26" s="142" t="s">
        <v>204</v>
      </c>
      <c r="E26" s="142" t="s">
        <v>205</v>
      </c>
      <c r="F26" s="142" t="s">
        <v>184</v>
      </c>
      <c r="G26" s="165">
        <v>15000</v>
      </c>
      <c r="H26" s="166" t="s">
        <v>88</v>
      </c>
      <c r="I26" s="165">
        <f>G26*6</f>
        <v>90000</v>
      </c>
    </row>
    <row r="27" spans="1:9" s="172" customFormat="1" ht="14.25">
      <c r="A27" s="142">
        <v>2</v>
      </c>
      <c r="B27" s="142" t="s">
        <v>206</v>
      </c>
      <c r="C27" s="142"/>
      <c r="D27" s="142"/>
      <c r="E27" s="142" t="s">
        <v>207</v>
      </c>
      <c r="F27" s="142" t="s">
        <v>184</v>
      </c>
      <c r="G27" s="143">
        <v>15000</v>
      </c>
      <c r="H27" s="166" t="s">
        <v>88</v>
      </c>
      <c r="I27" s="165">
        <f>G27*6</f>
        <v>90000</v>
      </c>
    </row>
    <row r="28" spans="1:9" s="172" customFormat="1" ht="15" thickBot="1">
      <c r="A28" s="142"/>
      <c r="B28" s="142"/>
      <c r="C28" s="142"/>
      <c r="D28" s="142"/>
      <c r="E28" s="168" t="s">
        <v>30</v>
      </c>
      <c r="F28" s="142"/>
      <c r="G28" s="147">
        <f>SUM(G26:G27)</f>
        <v>30000</v>
      </c>
      <c r="H28" s="148"/>
      <c r="I28" s="161">
        <f>SUM(I26:I27)</f>
        <v>180000</v>
      </c>
    </row>
    <row r="29" spans="1:9" s="172" customFormat="1" ht="15" thickTop="1">
      <c r="A29" s="142"/>
      <c r="B29" s="142"/>
      <c r="C29" s="142"/>
      <c r="D29" s="142"/>
      <c r="E29" s="142"/>
      <c r="F29" s="142"/>
      <c r="G29" s="150"/>
      <c r="H29" s="171"/>
      <c r="I29" s="165"/>
    </row>
    <row r="30" spans="1:9" s="172" customFormat="1" ht="14.25">
      <c r="A30" s="158">
        <v>1</v>
      </c>
      <c r="B30" s="158" t="s">
        <v>92</v>
      </c>
      <c r="C30" s="158" t="s">
        <v>93</v>
      </c>
      <c r="D30" s="162" t="s">
        <v>94</v>
      </c>
      <c r="E30" s="162" t="s">
        <v>208</v>
      </c>
      <c r="F30" s="153" t="s">
        <v>184</v>
      </c>
      <c r="G30" s="154">
        <v>15000</v>
      </c>
      <c r="H30" s="173" t="s">
        <v>34</v>
      </c>
      <c r="I30" s="150">
        <f>G30*3</f>
        <v>45000</v>
      </c>
    </row>
    <row r="31" spans="1:9" s="172" customFormat="1" ht="14.25">
      <c r="A31" s="158">
        <v>2</v>
      </c>
      <c r="B31" s="158" t="s">
        <v>209</v>
      </c>
      <c r="C31" s="158"/>
      <c r="D31" s="162" t="s">
        <v>99</v>
      </c>
      <c r="E31" s="162" t="s">
        <v>210</v>
      </c>
      <c r="F31" s="153" t="s">
        <v>184</v>
      </c>
      <c r="G31" s="154">
        <v>15000</v>
      </c>
      <c r="H31" s="173" t="s">
        <v>34</v>
      </c>
      <c r="I31" s="150">
        <f>G31*3</f>
        <v>45000</v>
      </c>
    </row>
    <row r="32" spans="1:9" s="172" customFormat="1" ht="15" thickBot="1">
      <c r="A32" s="158"/>
      <c r="B32" s="174"/>
      <c r="C32" s="158"/>
      <c r="D32" s="162"/>
      <c r="E32" s="175" t="s">
        <v>30</v>
      </c>
      <c r="F32" s="153"/>
      <c r="G32" s="176">
        <f>SUM(G30:G31)</f>
        <v>30000</v>
      </c>
      <c r="H32" s="176"/>
      <c r="I32" s="177">
        <f>SUM(I30:I31)</f>
        <v>90000</v>
      </c>
    </row>
    <row r="33" spans="1:9" s="172" customFormat="1" ht="15" thickTop="1">
      <c r="A33" s="142"/>
      <c r="B33" s="142"/>
      <c r="C33" s="142"/>
      <c r="D33" s="142"/>
      <c r="E33" s="142"/>
      <c r="F33" s="142"/>
      <c r="G33" s="150"/>
      <c r="H33" s="171"/>
      <c r="I33" s="165"/>
    </row>
    <row r="34" spans="1:9" s="172" customFormat="1" ht="14.25">
      <c r="A34" s="142">
        <v>1</v>
      </c>
      <c r="B34" s="142" t="s">
        <v>102</v>
      </c>
      <c r="C34" s="142" t="s">
        <v>103</v>
      </c>
      <c r="D34" s="142" t="s">
        <v>211</v>
      </c>
      <c r="E34" s="142" t="s">
        <v>212</v>
      </c>
      <c r="F34" s="142" t="s">
        <v>184</v>
      </c>
      <c r="G34" s="165">
        <v>15000</v>
      </c>
      <c r="H34" s="178" t="s">
        <v>34</v>
      </c>
      <c r="I34" s="165">
        <f>G34*3</f>
        <v>45000</v>
      </c>
    </row>
    <row r="35" spans="1:9" s="172" customFormat="1" ht="14.25">
      <c r="A35" s="142">
        <v>2</v>
      </c>
      <c r="B35" s="142"/>
      <c r="C35" s="142"/>
      <c r="D35" s="142" t="s">
        <v>213</v>
      </c>
      <c r="E35" s="142" t="s">
        <v>214</v>
      </c>
      <c r="F35" s="142" t="s">
        <v>184</v>
      </c>
      <c r="G35" s="143">
        <v>15000</v>
      </c>
      <c r="H35" s="178" t="s">
        <v>34</v>
      </c>
      <c r="I35" s="165">
        <f>G35*3</f>
        <v>45000</v>
      </c>
    </row>
    <row r="36" spans="1:9" s="172" customFormat="1" ht="14.25">
      <c r="A36" s="142">
        <v>3</v>
      </c>
      <c r="B36" s="142"/>
      <c r="C36" s="142"/>
      <c r="D36" s="142"/>
      <c r="E36" s="142" t="s">
        <v>215</v>
      </c>
      <c r="F36" s="142" t="s">
        <v>184</v>
      </c>
      <c r="G36" s="143">
        <v>15000</v>
      </c>
      <c r="H36" s="178" t="s">
        <v>34</v>
      </c>
      <c r="I36" s="165">
        <f>G36*3</f>
        <v>45000</v>
      </c>
    </row>
    <row r="37" spans="1:9" s="172" customFormat="1" ht="14.25">
      <c r="A37" s="142">
        <v>4</v>
      </c>
      <c r="B37" s="142"/>
      <c r="C37" s="142"/>
      <c r="D37" s="142" t="s">
        <v>216</v>
      </c>
      <c r="E37" s="142" t="s">
        <v>217</v>
      </c>
      <c r="F37" s="142" t="s">
        <v>184</v>
      </c>
      <c r="G37" s="143">
        <v>15000</v>
      </c>
      <c r="H37" s="178" t="s">
        <v>34</v>
      </c>
      <c r="I37" s="165">
        <f>G37*3</f>
        <v>45000</v>
      </c>
    </row>
    <row r="38" spans="1:9" s="172" customFormat="1" ht="14.25">
      <c r="A38" s="142">
        <v>5</v>
      </c>
      <c r="B38" s="142"/>
      <c r="C38" s="142"/>
      <c r="D38" s="142" t="s">
        <v>112</v>
      </c>
      <c r="E38" s="142" t="s">
        <v>218</v>
      </c>
      <c r="F38" s="142" t="s">
        <v>184</v>
      </c>
      <c r="G38" s="143">
        <v>15000</v>
      </c>
      <c r="H38" s="178" t="s">
        <v>34</v>
      </c>
      <c r="I38" s="165">
        <f>G38*3</f>
        <v>45000</v>
      </c>
    </row>
    <row r="39" spans="1:9" s="172" customFormat="1" ht="15" thickBot="1">
      <c r="A39" s="142"/>
      <c r="B39" s="142"/>
      <c r="C39" s="142"/>
      <c r="D39" s="142"/>
      <c r="E39" s="168" t="s">
        <v>30</v>
      </c>
      <c r="F39" s="142"/>
      <c r="G39" s="147">
        <f>SUM(G34:G35)</f>
        <v>30000</v>
      </c>
      <c r="H39" s="147"/>
      <c r="I39" s="161">
        <f>SUM(I34:I38)</f>
        <v>225000</v>
      </c>
    </row>
    <row r="40" spans="1:9" s="172" customFormat="1" ht="15" thickTop="1">
      <c r="A40" s="142"/>
      <c r="B40" s="142"/>
      <c r="C40" s="142"/>
      <c r="D40" s="50"/>
      <c r="E40" s="50"/>
      <c r="F40" s="142"/>
      <c r="G40" s="142"/>
      <c r="H40" s="179"/>
      <c r="I40" s="143"/>
    </row>
    <row r="41" spans="1:9" s="172" customFormat="1" ht="14.25">
      <c r="A41" s="142">
        <v>1</v>
      </c>
      <c r="B41" s="142" t="s">
        <v>114</v>
      </c>
      <c r="C41" s="142" t="s">
        <v>115</v>
      </c>
      <c r="D41" s="50" t="s">
        <v>219</v>
      </c>
      <c r="E41" s="50" t="s">
        <v>220</v>
      </c>
      <c r="F41" s="142" t="s">
        <v>184</v>
      </c>
      <c r="G41" s="180">
        <v>15000</v>
      </c>
      <c r="H41" s="181">
        <v>20972</v>
      </c>
      <c r="I41" s="180">
        <f>G41</f>
        <v>15000</v>
      </c>
    </row>
    <row r="42" spans="1:9" s="172" customFormat="1" ht="15" thickBot="1">
      <c r="A42" s="142"/>
      <c r="B42" s="142"/>
      <c r="C42" s="142"/>
      <c r="D42" s="50"/>
      <c r="E42" s="168" t="s">
        <v>30</v>
      </c>
      <c r="F42" s="142"/>
      <c r="G42" s="182">
        <f>SUM(G41)</f>
        <v>15000</v>
      </c>
      <c r="H42" s="183"/>
      <c r="I42" s="184">
        <f>SUM(I41)</f>
        <v>15000</v>
      </c>
    </row>
    <row r="43" spans="1:9" s="172" customFormat="1" ht="15" thickTop="1">
      <c r="A43" s="142"/>
      <c r="B43" s="142"/>
      <c r="C43" s="142"/>
      <c r="D43" s="50"/>
      <c r="E43" s="50"/>
      <c r="F43" s="142"/>
      <c r="G43" s="179"/>
      <c r="H43" s="179"/>
      <c r="I43" s="143"/>
    </row>
    <row r="44" spans="1:9" s="172" customFormat="1" ht="14.25">
      <c r="A44" s="142">
        <v>1</v>
      </c>
      <c r="B44" s="142" t="s">
        <v>114</v>
      </c>
      <c r="C44" s="142" t="s">
        <v>129</v>
      </c>
      <c r="D44" s="50" t="s">
        <v>221</v>
      </c>
      <c r="E44" s="50" t="s">
        <v>222</v>
      </c>
      <c r="F44" s="142" t="s">
        <v>184</v>
      </c>
      <c r="G44" s="143">
        <v>15000</v>
      </c>
      <c r="H44" s="179" t="s">
        <v>223</v>
      </c>
      <c r="I44" s="143">
        <f>15000*8</f>
        <v>120000</v>
      </c>
    </row>
    <row r="45" spans="1:9" s="172" customFormat="1" ht="15" thickBot="1">
      <c r="A45" s="142"/>
      <c r="B45" s="142"/>
      <c r="C45" s="142"/>
      <c r="D45" s="50"/>
      <c r="E45" s="168" t="s">
        <v>30</v>
      </c>
      <c r="F45" s="142"/>
      <c r="G45" s="185">
        <f>SUM(G44)</f>
        <v>15000</v>
      </c>
      <c r="H45" s="186"/>
      <c r="I45" s="161">
        <f>SUM(I44)</f>
        <v>120000</v>
      </c>
    </row>
    <row r="46" spans="1:9" s="172" customFormat="1" ht="15" thickTop="1">
      <c r="A46" s="142"/>
      <c r="B46" s="142"/>
      <c r="C46" s="142"/>
      <c r="D46" s="50"/>
      <c r="E46" s="50"/>
      <c r="F46" s="142"/>
      <c r="G46" s="50"/>
      <c r="H46" s="187"/>
      <c r="I46" s="188"/>
    </row>
    <row r="47" spans="1:9" ht="14.25">
      <c r="A47" s="142">
        <v>1</v>
      </c>
      <c r="B47" s="158" t="s">
        <v>139</v>
      </c>
      <c r="C47" s="158" t="s">
        <v>140</v>
      </c>
      <c r="D47" s="158" t="s">
        <v>224</v>
      </c>
      <c r="E47" s="158" t="s">
        <v>225</v>
      </c>
      <c r="F47" s="142" t="s">
        <v>184</v>
      </c>
      <c r="G47" s="165">
        <v>15000</v>
      </c>
      <c r="H47" s="167" t="s">
        <v>226</v>
      </c>
      <c r="I47" s="150">
        <f>G47*6</f>
        <v>90000</v>
      </c>
    </row>
    <row r="48" spans="1:9" ht="18">
      <c r="A48" s="142">
        <v>2</v>
      </c>
      <c r="B48" s="158"/>
      <c r="C48" s="158"/>
      <c r="D48" s="158"/>
      <c r="E48" s="45" t="s">
        <v>227</v>
      </c>
      <c r="F48" s="142" t="s">
        <v>184</v>
      </c>
      <c r="G48" s="165">
        <v>15000</v>
      </c>
      <c r="H48" s="81" t="s">
        <v>226</v>
      </c>
      <c r="I48" s="150">
        <f>G48*6</f>
        <v>90000</v>
      </c>
    </row>
    <row r="49" spans="1:9" ht="18">
      <c r="A49" s="142">
        <v>3</v>
      </c>
      <c r="B49" s="158"/>
      <c r="C49" s="158"/>
      <c r="D49" s="158"/>
      <c r="E49" s="45" t="s">
        <v>228</v>
      </c>
      <c r="F49" s="142" t="s">
        <v>184</v>
      </c>
      <c r="G49" s="165">
        <v>15000</v>
      </c>
      <c r="H49" s="167" t="s">
        <v>226</v>
      </c>
      <c r="I49" s="150">
        <f>G49*6</f>
        <v>90000</v>
      </c>
    </row>
    <row r="50" spans="1:9" ht="15" thickBot="1">
      <c r="A50" s="142"/>
      <c r="B50" s="158"/>
      <c r="C50" s="158"/>
      <c r="D50" s="158"/>
      <c r="E50" s="190" t="s">
        <v>30</v>
      </c>
      <c r="F50" s="142"/>
      <c r="G50" s="147">
        <f>SUM(G47:G49)</f>
        <v>45000</v>
      </c>
      <c r="H50" s="148"/>
      <c r="I50" s="161">
        <f>SUM(I47:I49)</f>
        <v>270000</v>
      </c>
    </row>
    <row r="51" spans="1:9" ht="15" thickTop="1">
      <c r="A51" s="142"/>
      <c r="B51" s="142"/>
      <c r="C51" s="142"/>
      <c r="D51" s="142"/>
      <c r="E51" s="142"/>
      <c r="F51" s="142"/>
      <c r="G51" s="142"/>
      <c r="H51" s="142"/>
      <c r="I51" s="170"/>
    </row>
    <row r="52" spans="1:9" ht="14.25">
      <c r="A52" s="142">
        <v>1</v>
      </c>
      <c r="B52" s="153" t="s">
        <v>154</v>
      </c>
      <c r="C52" s="153" t="s">
        <v>155</v>
      </c>
      <c r="D52" s="142" t="s">
        <v>229</v>
      </c>
      <c r="E52" s="142" t="s">
        <v>230</v>
      </c>
      <c r="F52" s="153" t="s">
        <v>184</v>
      </c>
      <c r="G52" s="154">
        <v>15000</v>
      </c>
      <c r="H52" s="155" t="s">
        <v>34</v>
      </c>
      <c r="I52" s="150">
        <f aca="true" t="shared" si="1" ref="I52:I60">G52*3</f>
        <v>45000</v>
      </c>
    </row>
    <row r="53" spans="1:9" ht="14.25">
      <c r="A53" s="142">
        <v>2</v>
      </c>
      <c r="B53" s="142"/>
      <c r="C53" s="142"/>
      <c r="D53" s="142" t="s">
        <v>166</v>
      </c>
      <c r="E53" s="142" t="s">
        <v>231</v>
      </c>
      <c r="F53" s="153" t="s">
        <v>184</v>
      </c>
      <c r="G53" s="154">
        <v>15000</v>
      </c>
      <c r="H53" s="155" t="s">
        <v>34</v>
      </c>
      <c r="I53" s="150">
        <f t="shared" si="1"/>
        <v>45000</v>
      </c>
    </row>
    <row r="54" spans="1:9" ht="14.25">
      <c r="A54" s="142">
        <v>3</v>
      </c>
      <c r="B54" s="142"/>
      <c r="C54" s="142"/>
      <c r="D54" s="142"/>
      <c r="E54" s="142" t="s">
        <v>232</v>
      </c>
      <c r="F54" s="153" t="s">
        <v>184</v>
      </c>
      <c r="G54" s="154">
        <v>15000</v>
      </c>
      <c r="H54" s="155" t="s">
        <v>34</v>
      </c>
      <c r="I54" s="150">
        <f t="shared" si="1"/>
        <v>45000</v>
      </c>
    </row>
    <row r="55" spans="1:9" ht="14.25">
      <c r="A55" s="142">
        <v>4</v>
      </c>
      <c r="B55" s="142"/>
      <c r="C55" s="142"/>
      <c r="D55" s="142"/>
      <c r="E55" s="142" t="s">
        <v>233</v>
      </c>
      <c r="F55" s="153" t="s">
        <v>184</v>
      </c>
      <c r="G55" s="154">
        <v>15000</v>
      </c>
      <c r="H55" s="155" t="s">
        <v>34</v>
      </c>
      <c r="I55" s="150">
        <f t="shared" si="1"/>
        <v>45000</v>
      </c>
    </row>
    <row r="56" spans="1:9" ht="14.25">
      <c r="A56" s="142">
        <v>5</v>
      </c>
      <c r="B56" s="142"/>
      <c r="C56" s="142"/>
      <c r="D56" s="142"/>
      <c r="E56" s="142" t="s">
        <v>234</v>
      </c>
      <c r="F56" s="153" t="s">
        <v>184</v>
      </c>
      <c r="G56" s="154">
        <v>15000</v>
      </c>
      <c r="H56" s="155" t="s">
        <v>34</v>
      </c>
      <c r="I56" s="150">
        <f t="shared" si="1"/>
        <v>45000</v>
      </c>
    </row>
    <row r="57" spans="1:9" ht="14.25">
      <c r="A57" s="142">
        <v>6</v>
      </c>
      <c r="B57" s="142"/>
      <c r="C57" s="142"/>
      <c r="D57" s="142" t="s">
        <v>159</v>
      </c>
      <c r="E57" s="142" t="s">
        <v>235</v>
      </c>
      <c r="F57" s="153" t="s">
        <v>184</v>
      </c>
      <c r="G57" s="154">
        <v>15000</v>
      </c>
      <c r="H57" s="155" t="s">
        <v>34</v>
      </c>
      <c r="I57" s="150">
        <f t="shared" si="1"/>
        <v>45000</v>
      </c>
    </row>
    <row r="58" spans="1:9" ht="14.25">
      <c r="A58" s="142">
        <v>7</v>
      </c>
      <c r="B58" s="142"/>
      <c r="C58" s="142"/>
      <c r="D58" s="142"/>
      <c r="E58" s="142" t="s">
        <v>236</v>
      </c>
      <c r="F58" s="153" t="s">
        <v>184</v>
      </c>
      <c r="G58" s="154">
        <v>15000</v>
      </c>
      <c r="H58" s="155" t="s">
        <v>34</v>
      </c>
      <c r="I58" s="150">
        <f t="shared" si="1"/>
        <v>45000</v>
      </c>
    </row>
    <row r="59" spans="1:9" ht="14.25">
      <c r="A59" s="142">
        <v>8</v>
      </c>
      <c r="B59" s="142"/>
      <c r="C59" s="142"/>
      <c r="D59" s="142" t="s">
        <v>237</v>
      </c>
      <c r="E59" s="142" t="s">
        <v>238</v>
      </c>
      <c r="F59" s="153" t="s">
        <v>184</v>
      </c>
      <c r="G59" s="154">
        <v>15000</v>
      </c>
      <c r="H59" s="155" t="s">
        <v>34</v>
      </c>
      <c r="I59" s="150">
        <f t="shared" si="1"/>
        <v>45000</v>
      </c>
    </row>
    <row r="60" spans="1:9" ht="14.25">
      <c r="A60" s="142">
        <v>9</v>
      </c>
      <c r="B60" s="153"/>
      <c r="C60" s="153"/>
      <c r="D60" s="153"/>
      <c r="E60" s="153" t="s">
        <v>239</v>
      </c>
      <c r="F60" s="153" t="s">
        <v>184</v>
      </c>
      <c r="G60" s="156">
        <v>15000</v>
      </c>
      <c r="H60" s="155" t="s">
        <v>34</v>
      </c>
      <c r="I60" s="150">
        <f t="shared" si="1"/>
        <v>45000</v>
      </c>
    </row>
    <row r="61" spans="1:9" ht="15" thickBot="1">
      <c r="A61" s="142"/>
      <c r="B61" s="142"/>
      <c r="C61" s="142"/>
      <c r="D61" s="142"/>
      <c r="E61" s="168" t="s">
        <v>30</v>
      </c>
      <c r="F61" s="142"/>
      <c r="G61" s="185">
        <f>SUM(G52:G60)</f>
        <v>135000</v>
      </c>
      <c r="H61" s="185"/>
      <c r="I61" s="191">
        <f>SUM(I52:I60)</f>
        <v>405000</v>
      </c>
    </row>
    <row r="62" spans="1:9" ht="15" thickTop="1">
      <c r="A62" s="142"/>
      <c r="B62" s="142"/>
      <c r="C62" s="142"/>
      <c r="D62" s="142"/>
      <c r="E62" s="168"/>
      <c r="F62" s="142"/>
      <c r="G62" s="192"/>
      <c r="H62" s="192"/>
      <c r="I62" s="193"/>
    </row>
    <row r="63" spans="1:9" ht="14.25">
      <c r="A63" s="142">
        <v>1</v>
      </c>
      <c r="B63" s="142" t="s">
        <v>102</v>
      </c>
      <c r="C63" s="142" t="s">
        <v>170</v>
      </c>
      <c r="D63" s="142" t="s">
        <v>240</v>
      </c>
      <c r="E63" s="142" t="s">
        <v>241</v>
      </c>
      <c r="F63" s="142" t="s">
        <v>184</v>
      </c>
      <c r="G63" s="165">
        <v>15000</v>
      </c>
      <c r="H63" s="166" t="s">
        <v>34</v>
      </c>
      <c r="I63" s="150">
        <f>G63*3</f>
        <v>45000</v>
      </c>
    </row>
    <row r="64" spans="1:9" ht="18">
      <c r="A64" s="142">
        <v>2</v>
      </c>
      <c r="B64" s="142"/>
      <c r="C64" s="142"/>
      <c r="D64" s="50" t="s">
        <v>242</v>
      </c>
      <c r="E64" s="45" t="s">
        <v>243</v>
      </c>
      <c r="F64" s="142" t="s">
        <v>184</v>
      </c>
      <c r="G64" s="165">
        <v>15000</v>
      </c>
      <c r="H64" s="166" t="s">
        <v>34</v>
      </c>
      <c r="I64" s="150">
        <f>G64*3</f>
        <v>45000</v>
      </c>
    </row>
    <row r="65" spans="1:9" ht="18">
      <c r="A65" s="142">
        <v>3</v>
      </c>
      <c r="B65" s="142"/>
      <c r="C65" s="142"/>
      <c r="D65" s="50" t="s">
        <v>242</v>
      </c>
      <c r="E65" s="45" t="s">
        <v>244</v>
      </c>
      <c r="F65" s="142" t="s">
        <v>184</v>
      </c>
      <c r="G65" s="165">
        <v>15000</v>
      </c>
      <c r="H65" s="166" t="s">
        <v>34</v>
      </c>
      <c r="I65" s="150">
        <f>G65*3</f>
        <v>45000</v>
      </c>
    </row>
    <row r="66" spans="1:9" ht="18">
      <c r="A66" s="142">
        <v>4</v>
      </c>
      <c r="B66" s="142"/>
      <c r="C66" s="142"/>
      <c r="D66" s="50" t="s">
        <v>242</v>
      </c>
      <c r="E66" s="45" t="s">
        <v>245</v>
      </c>
      <c r="F66" s="142" t="s">
        <v>184</v>
      </c>
      <c r="G66" s="165">
        <v>15000</v>
      </c>
      <c r="H66" s="166" t="s">
        <v>34</v>
      </c>
      <c r="I66" s="150">
        <f>G66*3</f>
        <v>45000</v>
      </c>
    </row>
    <row r="67" spans="1:9" s="28" customFormat="1" ht="18.75" thickBot="1">
      <c r="A67" s="142"/>
      <c r="B67" s="142"/>
      <c r="C67" s="142"/>
      <c r="D67" s="50"/>
      <c r="E67" s="168" t="s">
        <v>30</v>
      </c>
      <c r="F67" s="142"/>
      <c r="G67" s="147">
        <f>SUM(G63:G66)</f>
        <v>60000</v>
      </c>
      <c r="H67" s="148"/>
      <c r="I67" s="194">
        <f>SUM(I63:I66)</f>
        <v>180000</v>
      </c>
    </row>
    <row r="68" spans="1:9" s="28" customFormat="1" ht="18.75" thickTop="1">
      <c r="A68" s="142"/>
      <c r="B68" s="142"/>
      <c r="C68" s="142"/>
      <c r="D68" s="50"/>
      <c r="E68" s="168"/>
      <c r="F68" s="142"/>
      <c r="G68" s="170"/>
      <c r="H68" s="195"/>
      <c r="I68" s="196"/>
    </row>
    <row r="69" spans="1:9" ht="18.75" thickBot="1">
      <c r="A69" s="141"/>
      <c r="B69" s="158"/>
      <c r="C69" s="141"/>
      <c r="D69" s="197"/>
      <c r="E69" s="120" t="s">
        <v>30</v>
      </c>
      <c r="F69" s="142"/>
      <c r="G69" s="150"/>
      <c r="H69" s="150"/>
      <c r="I69" s="198">
        <f>I7+I13+I24+I28+I32+I39+I42+I45+I50+I61+I67</f>
        <v>2115000</v>
      </c>
    </row>
    <row r="70" ht="15" thickTop="1"/>
    <row r="71" spans="1:9" ht="18">
      <c r="A71" s="28"/>
      <c r="B71" s="28"/>
      <c r="C71" s="129" t="s">
        <v>174</v>
      </c>
      <c r="D71" s="129"/>
      <c r="E71" s="131"/>
      <c r="F71" s="129" t="s">
        <v>174</v>
      </c>
      <c r="G71" s="129"/>
      <c r="H71" s="129"/>
      <c r="I71" s="129"/>
    </row>
    <row r="72" spans="1:9" ht="18">
      <c r="A72" s="28"/>
      <c r="B72" s="28"/>
      <c r="C72" s="130"/>
      <c r="D72" s="130"/>
      <c r="E72" s="131"/>
      <c r="F72" s="130"/>
      <c r="G72" s="130"/>
      <c r="H72" s="131"/>
      <c r="I72" s="131"/>
    </row>
    <row r="73" spans="1:9" ht="18">
      <c r="A73" s="28"/>
      <c r="B73" s="28"/>
      <c r="C73" s="131"/>
      <c r="D73" s="131"/>
      <c r="E73" s="131"/>
      <c r="F73" s="131"/>
      <c r="G73" s="131"/>
      <c r="H73" s="131"/>
      <c r="I73" s="131"/>
    </row>
    <row r="74" spans="1:9" ht="18">
      <c r="A74" s="28"/>
      <c r="B74" s="28"/>
      <c r="C74" s="129" t="s">
        <v>175</v>
      </c>
      <c r="D74" s="129"/>
      <c r="E74" s="131"/>
      <c r="F74" s="129" t="s">
        <v>176</v>
      </c>
      <c r="G74" s="129"/>
      <c r="H74" s="129"/>
      <c r="I74" s="129"/>
    </row>
    <row r="75" spans="1:9" ht="18">
      <c r="A75" s="28"/>
      <c r="B75" s="28"/>
      <c r="C75" s="129" t="s">
        <v>177</v>
      </c>
      <c r="D75" s="129"/>
      <c r="E75" s="131"/>
      <c r="F75" s="129" t="s">
        <v>178</v>
      </c>
      <c r="G75" s="129"/>
      <c r="H75" s="129"/>
      <c r="I75" s="129"/>
    </row>
    <row r="76" spans="1:9" ht="14.25">
      <c r="A76" s="172"/>
      <c r="B76" s="172"/>
      <c r="C76" s="172"/>
      <c r="D76" s="172"/>
      <c r="E76" s="172"/>
      <c r="F76" s="172"/>
      <c r="G76" s="200"/>
      <c r="H76" s="200"/>
      <c r="I76" s="200"/>
    </row>
    <row r="77" spans="1:9" ht="14.25">
      <c r="A77" s="172"/>
      <c r="B77" s="172"/>
      <c r="C77" s="172"/>
      <c r="D77" s="172"/>
      <c r="E77" s="172"/>
      <c r="F77" s="172"/>
      <c r="G77" s="200"/>
      <c r="H77" s="200"/>
      <c r="I77" s="200"/>
    </row>
  </sheetData>
  <sheetProtection/>
  <mergeCells count="16">
    <mergeCell ref="A1:I1"/>
    <mergeCell ref="A2:I2"/>
    <mergeCell ref="F75:I75"/>
    <mergeCell ref="C75:D75"/>
    <mergeCell ref="G4:I4"/>
    <mergeCell ref="C71:D71"/>
    <mergeCell ref="F71:I71"/>
    <mergeCell ref="C74:D74"/>
    <mergeCell ref="F74:I74"/>
    <mergeCell ref="G3:I3"/>
    <mergeCell ref="E3:E5"/>
    <mergeCell ref="F3:F5"/>
    <mergeCell ref="A3:A5"/>
    <mergeCell ref="B3:B5"/>
    <mergeCell ref="C3:C5"/>
    <mergeCell ref="D3:D5"/>
  </mergeCells>
  <printOptions/>
  <pageMargins left="0.54" right="0.15748031496062992" top="0.4" bottom="0.24" header="0.22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22"/>
  <sheetViews>
    <sheetView tabSelected="1" zoomScale="140" zoomScaleNormal="14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22" sqref="A122:IV126"/>
    </sheetView>
  </sheetViews>
  <sheetFormatPr defaultColWidth="9.140625" defaultRowHeight="12.75"/>
  <cols>
    <col min="1" max="1" width="4.57421875" style="28" bestFit="1" customWidth="1"/>
    <col min="2" max="2" width="10.28125" style="28" customWidth="1"/>
    <col min="3" max="3" width="12.140625" style="28" customWidth="1"/>
    <col min="4" max="4" width="12.28125" style="28" customWidth="1"/>
    <col min="5" max="5" width="15.140625" style="28" customWidth="1"/>
    <col min="6" max="6" width="5.7109375" style="28" customWidth="1"/>
    <col min="7" max="7" width="4.421875" style="28" customWidth="1"/>
    <col min="8" max="8" width="4.7109375" style="28" customWidth="1"/>
    <col min="9" max="9" width="6.7109375" style="133" customWidth="1"/>
    <col min="10" max="10" width="7.8515625" style="28" customWidth="1"/>
    <col min="11" max="11" width="7.7109375" style="133" customWidth="1"/>
    <col min="12" max="12" width="5.7109375" style="133" customWidth="1"/>
    <col min="13" max="13" width="7.7109375" style="28" customWidth="1"/>
    <col min="14" max="14" width="7.421875" style="133" customWidth="1"/>
    <col min="15" max="15" width="10.8515625" style="133" customWidth="1"/>
    <col min="16" max="16" width="8.421875" style="133" customWidth="1"/>
    <col min="17" max="17" width="8.57421875" style="133" customWidth="1"/>
    <col min="18" max="16384" width="9.140625" style="28" customWidth="1"/>
  </cols>
  <sheetData>
    <row r="1" spans="1:17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8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2" customFormat="1" ht="18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6" t="s">
        <v>7</v>
      </c>
      <c r="G3" s="4" t="s">
        <v>8</v>
      </c>
      <c r="H3" s="4"/>
      <c r="I3" s="7" t="s">
        <v>9</v>
      </c>
      <c r="J3" s="8"/>
      <c r="K3" s="8"/>
      <c r="L3" s="8"/>
      <c r="M3" s="8"/>
      <c r="N3" s="8"/>
      <c r="O3" s="9" t="s">
        <v>10</v>
      </c>
      <c r="P3" s="10" t="s">
        <v>11</v>
      </c>
      <c r="Q3" s="10" t="s">
        <v>12</v>
      </c>
    </row>
    <row r="4" spans="1:17" s="2" customFormat="1" ht="18">
      <c r="A4" s="4"/>
      <c r="B4" s="4"/>
      <c r="C4" s="4"/>
      <c r="D4" s="11"/>
      <c r="E4" s="4"/>
      <c r="F4" s="12"/>
      <c r="G4" s="13" t="s">
        <v>13</v>
      </c>
      <c r="H4" s="13" t="s">
        <v>14</v>
      </c>
      <c r="I4" s="4" t="s">
        <v>15</v>
      </c>
      <c r="J4" s="4"/>
      <c r="K4" s="4"/>
      <c r="L4" s="4" t="s">
        <v>16</v>
      </c>
      <c r="M4" s="4"/>
      <c r="N4" s="4"/>
      <c r="O4" s="9"/>
      <c r="P4" s="10"/>
      <c r="Q4" s="10"/>
    </row>
    <row r="5" spans="1:17" s="2" customFormat="1" ht="18">
      <c r="A5" s="4"/>
      <c r="B5" s="4"/>
      <c r="C5" s="4"/>
      <c r="D5" s="14"/>
      <c r="E5" s="4"/>
      <c r="F5" s="15"/>
      <c r="G5" s="13"/>
      <c r="H5" s="13"/>
      <c r="I5" s="16" t="s">
        <v>17</v>
      </c>
      <c r="J5" s="17" t="s">
        <v>18</v>
      </c>
      <c r="K5" s="16" t="s">
        <v>19</v>
      </c>
      <c r="L5" s="16" t="s">
        <v>17</v>
      </c>
      <c r="M5" s="17" t="s">
        <v>18</v>
      </c>
      <c r="N5" s="16" t="s">
        <v>19</v>
      </c>
      <c r="O5" s="9"/>
      <c r="P5" s="10"/>
      <c r="Q5" s="10"/>
    </row>
    <row r="6" spans="1:17" ht="18">
      <c r="A6" s="18">
        <v>1</v>
      </c>
      <c r="B6" s="19" t="s">
        <v>20</v>
      </c>
      <c r="C6" s="19" t="s">
        <v>21</v>
      </c>
      <c r="D6" s="20" t="s">
        <v>22</v>
      </c>
      <c r="E6" s="18" t="s">
        <v>23</v>
      </c>
      <c r="F6" s="21" t="s">
        <v>24</v>
      </c>
      <c r="G6" s="21"/>
      <c r="H6" s="22" t="s">
        <v>25</v>
      </c>
      <c r="I6" s="23" t="s">
        <v>26</v>
      </c>
      <c r="J6" s="22"/>
      <c r="K6" s="24"/>
      <c r="L6" s="25"/>
      <c r="M6" s="22"/>
      <c r="N6" s="24"/>
      <c r="O6" s="24"/>
      <c r="P6" s="26"/>
      <c r="Q6" s="27"/>
    </row>
    <row r="7" spans="1:17" ht="18">
      <c r="A7" s="18">
        <v>2</v>
      </c>
      <c r="B7" s="29"/>
      <c r="C7" s="29"/>
      <c r="D7" s="30"/>
      <c r="E7" s="20" t="s">
        <v>27</v>
      </c>
      <c r="F7" s="21" t="s">
        <v>24</v>
      </c>
      <c r="G7" s="21"/>
      <c r="H7" s="22" t="s">
        <v>25</v>
      </c>
      <c r="I7" s="31">
        <v>9000</v>
      </c>
      <c r="J7" s="25" t="s">
        <v>28</v>
      </c>
      <c r="K7" s="24">
        <f>I7</f>
        <v>9000</v>
      </c>
      <c r="L7" s="32" t="s">
        <v>29</v>
      </c>
      <c r="M7" s="25" t="s">
        <v>28</v>
      </c>
      <c r="N7" s="24" t="str">
        <f>L7</f>
        <v>450</v>
      </c>
      <c r="O7" s="24">
        <f>K7+N7</f>
        <v>9450</v>
      </c>
      <c r="P7" s="33">
        <v>9450</v>
      </c>
      <c r="Q7" s="27">
        <v>0</v>
      </c>
    </row>
    <row r="8" spans="1:17" ht="18.75" thickBot="1">
      <c r="A8" s="34"/>
      <c r="B8" s="35"/>
      <c r="C8" s="35"/>
      <c r="D8" s="36"/>
      <c r="E8" s="37" t="s">
        <v>30</v>
      </c>
      <c r="F8" s="38"/>
      <c r="G8" s="38"/>
      <c r="H8" s="38"/>
      <c r="I8" s="39">
        <f>SUM(I7)</f>
        <v>9000</v>
      </c>
      <c r="J8" s="40"/>
      <c r="K8" s="40">
        <f>SUM(K7)</f>
        <v>9000</v>
      </c>
      <c r="L8" s="41">
        <v>450</v>
      </c>
      <c r="M8" s="42"/>
      <c r="N8" s="40">
        <v>450</v>
      </c>
      <c r="O8" s="43">
        <f>SUM(O7)</f>
        <v>9450</v>
      </c>
      <c r="P8" s="40">
        <v>9450</v>
      </c>
      <c r="Q8" s="40">
        <v>0</v>
      </c>
    </row>
    <row r="9" spans="1:17" ht="18.75" thickTop="1">
      <c r="A9" s="44"/>
      <c r="B9" s="45"/>
      <c r="C9" s="45"/>
      <c r="D9" s="46"/>
      <c r="E9" s="44"/>
      <c r="F9" s="47"/>
      <c r="G9" s="44"/>
      <c r="H9" s="18"/>
      <c r="I9" s="48"/>
      <c r="J9" s="49"/>
      <c r="K9" s="48"/>
      <c r="L9" s="48"/>
      <c r="M9" s="50"/>
      <c r="N9" s="48"/>
      <c r="O9" s="48"/>
      <c r="P9" s="48"/>
      <c r="Q9" s="48"/>
    </row>
    <row r="10" spans="1:17" ht="18">
      <c r="A10" s="45">
        <v>1</v>
      </c>
      <c r="B10" s="51" t="s">
        <v>31</v>
      </c>
      <c r="C10" s="51" t="s">
        <v>32</v>
      </c>
      <c r="D10" s="52" t="s">
        <v>32</v>
      </c>
      <c r="E10" s="53" t="s">
        <v>33</v>
      </c>
      <c r="F10" s="54" t="s">
        <v>24</v>
      </c>
      <c r="G10" s="54"/>
      <c r="H10" s="54" t="s">
        <v>25</v>
      </c>
      <c r="I10" s="55">
        <v>9000</v>
      </c>
      <c r="J10" s="56" t="s">
        <v>34</v>
      </c>
      <c r="K10" s="55">
        <f>I10*3</f>
        <v>27000</v>
      </c>
      <c r="L10" s="55">
        <v>450</v>
      </c>
      <c r="M10" s="56" t="s">
        <v>34</v>
      </c>
      <c r="N10" s="55">
        <f>L10*3</f>
        <v>1350</v>
      </c>
      <c r="O10" s="55">
        <f>K10+N10</f>
        <v>28350</v>
      </c>
      <c r="P10" s="55">
        <f>9450*3</f>
        <v>28350</v>
      </c>
      <c r="Q10" s="55">
        <f>O10-P10</f>
        <v>0</v>
      </c>
    </row>
    <row r="11" spans="1:17" ht="18">
      <c r="A11" s="57">
        <v>2</v>
      </c>
      <c r="B11" s="58"/>
      <c r="C11" s="57"/>
      <c r="D11" s="59"/>
      <c r="E11" s="53" t="s">
        <v>35</v>
      </c>
      <c r="F11" s="54" t="s">
        <v>24</v>
      </c>
      <c r="G11" s="54"/>
      <c r="H11" s="54" t="s">
        <v>25</v>
      </c>
      <c r="I11" s="55">
        <v>9000</v>
      </c>
      <c r="J11" s="56" t="s">
        <v>34</v>
      </c>
      <c r="K11" s="55">
        <f>I11*3</f>
        <v>27000</v>
      </c>
      <c r="L11" s="55">
        <v>450</v>
      </c>
      <c r="M11" s="56" t="s">
        <v>34</v>
      </c>
      <c r="N11" s="55">
        <f>L11*3</f>
        <v>1350</v>
      </c>
      <c r="O11" s="55">
        <f>K11+N11</f>
        <v>28350</v>
      </c>
      <c r="P11" s="55">
        <f>9450*3</f>
        <v>28350</v>
      </c>
      <c r="Q11" s="55">
        <f>O11-P11</f>
        <v>0</v>
      </c>
    </row>
    <row r="12" spans="1:17" ht="18">
      <c r="A12" s="57">
        <v>3</v>
      </c>
      <c r="B12" s="58" t="s">
        <v>36</v>
      </c>
      <c r="C12" s="57"/>
      <c r="D12" s="59"/>
      <c r="E12" s="53" t="s">
        <v>37</v>
      </c>
      <c r="F12" s="54" t="s">
        <v>24</v>
      </c>
      <c r="G12" s="54"/>
      <c r="H12" s="54" t="s">
        <v>25</v>
      </c>
      <c r="I12" s="55"/>
      <c r="J12" s="60"/>
      <c r="K12" s="55"/>
      <c r="L12" s="55"/>
      <c r="M12" s="60"/>
      <c r="N12" s="55"/>
      <c r="O12" s="55">
        <f>K12+N12</f>
        <v>0</v>
      </c>
      <c r="P12" s="55"/>
      <c r="Q12" s="55">
        <f>O12-P12</f>
        <v>0</v>
      </c>
    </row>
    <row r="13" spans="1:17" ht="18.75" thickBot="1">
      <c r="A13" s="57"/>
      <c r="B13" s="58"/>
      <c r="C13" s="57"/>
      <c r="D13" s="59"/>
      <c r="E13" s="58" t="s">
        <v>30</v>
      </c>
      <c r="F13" s="54"/>
      <c r="G13" s="61"/>
      <c r="H13" s="61"/>
      <c r="I13" s="62">
        <f>SUM(I10:I12)</f>
        <v>18000</v>
      </c>
      <c r="J13" s="62"/>
      <c r="K13" s="62">
        <f>SUM(K10:K12)</f>
        <v>54000</v>
      </c>
      <c r="L13" s="62">
        <f>SUM(L10:L12)</f>
        <v>900</v>
      </c>
      <c r="M13" s="62"/>
      <c r="N13" s="62">
        <f>SUM(N10:N12)</f>
        <v>2700</v>
      </c>
      <c r="O13" s="63">
        <f>SUM(O10:O12)</f>
        <v>56700</v>
      </c>
      <c r="P13" s="62">
        <f>SUM(P10:P12)</f>
        <v>56700</v>
      </c>
      <c r="Q13" s="62">
        <f>SUM(Q10:Q12)</f>
        <v>0</v>
      </c>
    </row>
    <row r="14" spans="1:17" ht="18.75" thickTop="1">
      <c r="A14" s="44"/>
      <c r="B14" s="44"/>
      <c r="C14" s="45"/>
      <c r="D14" s="45"/>
      <c r="E14" s="45"/>
      <c r="F14" s="45"/>
      <c r="G14" s="45"/>
      <c r="H14" s="45"/>
      <c r="I14" s="48"/>
      <c r="J14" s="44"/>
      <c r="K14" s="48"/>
      <c r="L14" s="48"/>
      <c r="M14" s="44"/>
      <c r="N14" s="48"/>
      <c r="O14" s="48"/>
      <c r="P14" s="48"/>
      <c r="Q14" s="48"/>
    </row>
    <row r="15" spans="1:17" ht="18">
      <c r="A15" s="57">
        <v>1</v>
      </c>
      <c r="B15" s="57" t="s">
        <v>31</v>
      </c>
      <c r="C15" s="57" t="s">
        <v>38</v>
      </c>
      <c r="D15" s="57" t="s">
        <v>39</v>
      </c>
      <c r="E15" s="57" t="s">
        <v>40</v>
      </c>
      <c r="F15" s="57" t="s">
        <v>24</v>
      </c>
      <c r="G15" s="57"/>
      <c r="H15" s="64" t="s">
        <v>25</v>
      </c>
      <c r="I15" s="55">
        <v>9000</v>
      </c>
      <c r="J15" s="65" t="s">
        <v>34</v>
      </c>
      <c r="K15" s="55">
        <f>I15*3</f>
        <v>27000</v>
      </c>
      <c r="L15" s="55">
        <v>450</v>
      </c>
      <c r="M15" s="65" t="s">
        <v>34</v>
      </c>
      <c r="N15" s="55">
        <f>L15*3</f>
        <v>1350</v>
      </c>
      <c r="O15" s="55">
        <f>K15+N15</f>
        <v>28350</v>
      </c>
      <c r="P15" s="55">
        <f>9450*3</f>
        <v>28350</v>
      </c>
      <c r="Q15" s="55">
        <f>O15-P15</f>
        <v>0</v>
      </c>
    </row>
    <row r="16" spans="1:17" ht="18">
      <c r="A16" s="57">
        <v>2</v>
      </c>
      <c r="B16" s="57"/>
      <c r="C16" s="57"/>
      <c r="D16" s="57" t="s">
        <v>41</v>
      </c>
      <c r="E16" s="57" t="s">
        <v>42</v>
      </c>
      <c r="F16" s="57" t="s">
        <v>24</v>
      </c>
      <c r="G16" s="57"/>
      <c r="H16" s="64" t="s">
        <v>25</v>
      </c>
      <c r="I16" s="55">
        <v>9000</v>
      </c>
      <c r="J16" s="65" t="s">
        <v>34</v>
      </c>
      <c r="K16" s="55">
        <f>I16*3</f>
        <v>27000</v>
      </c>
      <c r="L16" s="55">
        <v>450</v>
      </c>
      <c r="M16" s="65" t="s">
        <v>34</v>
      </c>
      <c r="N16" s="55">
        <f>L16*3</f>
        <v>1350</v>
      </c>
      <c r="O16" s="55">
        <f>K16+N16</f>
        <v>28350</v>
      </c>
      <c r="P16" s="55">
        <f>10150*3</f>
        <v>30450</v>
      </c>
      <c r="Q16" s="55">
        <f>O16-P16</f>
        <v>-2100</v>
      </c>
    </row>
    <row r="17" spans="1:17" ht="18">
      <c r="A17" s="57">
        <v>3</v>
      </c>
      <c r="B17" s="57"/>
      <c r="C17" s="57"/>
      <c r="D17" s="57"/>
      <c r="E17" s="57" t="s">
        <v>43</v>
      </c>
      <c r="F17" s="57" t="s">
        <v>24</v>
      </c>
      <c r="G17" s="57"/>
      <c r="H17" s="64" t="s">
        <v>25</v>
      </c>
      <c r="I17" s="55">
        <v>9000</v>
      </c>
      <c r="J17" s="65" t="s">
        <v>34</v>
      </c>
      <c r="K17" s="55">
        <f>I17*3</f>
        <v>27000</v>
      </c>
      <c r="L17" s="55">
        <v>450</v>
      </c>
      <c r="M17" s="65" t="s">
        <v>34</v>
      </c>
      <c r="N17" s="55">
        <f>L17*3</f>
        <v>1350</v>
      </c>
      <c r="O17" s="55">
        <f>K17+N17</f>
        <v>28350</v>
      </c>
      <c r="P17" s="55">
        <f>10150*3</f>
        <v>30450</v>
      </c>
      <c r="Q17" s="55">
        <f>O17-P17</f>
        <v>-2100</v>
      </c>
    </row>
    <row r="18" spans="1:17" ht="18">
      <c r="A18" s="57">
        <v>4</v>
      </c>
      <c r="B18" s="57"/>
      <c r="C18" s="57"/>
      <c r="D18" s="57"/>
      <c r="E18" s="53" t="s">
        <v>44</v>
      </c>
      <c r="F18" s="57" t="s">
        <v>24</v>
      </c>
      <c r="G18" s="57"/>
      <c r="H18" s="64" t="s">
        <v>25</v>
      </c>
      <c r="I18" s="53">
        <v>9000</v>
      </c>
      <c r="J18" s="65" t="s">
        <v>34</v>
      </c>
      <c r="K18" s="55">
        <f>I18*3</f>
        <v>27000</v>
      </c>
      <c r="L18" s="55">
        <v>450</v>
      </c>
      <c r="M18" s="65" t="s">
        <v>34</v>
      </c>
      <c r="N18" s="55">
        <f>L18*3</f>
        <v>1350</v>
      </c>
      <c r="O18" s="55">
        <f>K18+N18</f>
        <v>28350</v>
      </c>
      <c r="P18" s="66">
        <f>9450*3</f>
        <v>28350</v>
      </c>
      <c r="Q18" s="55">
        <f>O18-P18</f>
        <v>0</v>
      </c>
    </row>
    <row r="19" spans="1:17" ht="18.75" thickBot="1">
      <c r="A19" s="57"/>
      <c r="B19" s="57"/>
      <c r="C19" s="57"/>
      <c r="D19" s="57"/>
      <c r="E19" s="67" t="s">
        <v>30</v>
      </c>
      <c r="F19" s="57"/>
      <c r="G19" s="57"/>
      <c r="H19" s="57"/>
      <c r="I19" s="62">
        <f>SUM(I15:I18)</f>
        <v>36000</v>
      </c>
      <c r="J19" s="62"/>
      <c r="K19" s="62">
        <f>SUM(K15:K18)</f>
        <v>108000</v>
      </c>
      <c r="L19" s="62">
        <f>SUM(L15:L18)</f>
        <v>1800</v>
      </c>
      <c r="M19" s="62"/>
      <c r="N19" s="62">
        <f>SUM(N15:N18)</f>
        <v>5400</v>
      </c>
      <c r="O19" s="63">
        <f>SUM(O15:O18)</f>
        <v>113400</v>
      </c>
      <c r="P19" s="62">
        <f>SUM(P15:P18)</f>
        <v>117600</v>
      </c>
      <c r="Q19" s="62">
        <f>SUM(Q15:Q18)</f>
        <v>-4200</v>
      </c>
    </row>
    <row r="20" spans="1:17" ht="18.75" thickTop="1">
      <c r="A20" s="45"/>
      <c r="B20" s="45"/>
      <c r="C20" s="45"/>
      <c r="D20" s="45"/>
      <c r="E20" s="45"/>
      <c r="F20" s="45"/>
      <c r="G20" s="45"/>
      <c r="H20" s="45"/>
      <c r="I20" s="48"/>
      <c r="J20" s="44"/>
      <c r="K20" s="48"/>
      <c r="L20" s="48"/>
      <c r="M20" s="44"/>
      <c r="N20" s="48"/>
      <c r="O20" s="48"/>
      <c r="P20" s="48"/>
      <c r="Q20" s="48"/>
    </row>
    <row r="21" spans="1:17" ht="18">
      <c r="A21" s="57">
        <v>1</v>
      </c>
      <c r="B21" s="57" t="s">
        <v>45</v>
      </c>
      <c r="C21" s="57" t="s">
        <v>46</v>
      </c>
      <c r="D21" s="57" t="s">
        <v>47</v>
      </c>
      <c r="E21" s="45" t="s">
        <v>48</v>
      </c>
      <c r="F21" s="68" t="s">
        <v>49</v>
      </c>
      <c r="G21" s="57"/>
      <c r="H21" s="64" t="s">
        <v>25</v>
      </c>
      <c r="I21" s="53">
        <v>9000</v>
      </c>
      <c r="J21" s="65">
        <v>20972</v>
      </c>
      <c r="K21" s="53">
        <f aca="true" t="shared" si="0" ref="K21:K29">I21</f>
        <v>9000</v>
      </c>
      <c r="L21" s="53">
        <v>450</v>
      </c>
      <c r="M21" s="65">
        <v>20972</v>
      </c>
      <c r="N21" s="53">
        <f aca="true" t="shared" si="1" ref="N21:N29">L21</f>
        <v>450</v>
      </c>
      <c r="O21" s="53">
        <f aca="true" t="shared" si="2" ref="O21:O29">K21+N21</f>
        <v>9450</v>
      </c>
      <c r="P21" s="53">
        <v>10150</v>
      </c>
      <c r="Q21" s="53">
        <f aca="true" t="shared" si="3" ref="Q21:Q29">O21-P21</f>
        <v>-700</v>
      </c>
    </row>
    <row r="22" spans="1:17" ht="18">
      <c r="A22" s="57">
        <v>2</v>
      </c>
      <c r="B22" s="57"/>
      <c r="C22" s="57"/>
      <c r="D22" s="57"/>
      <c r="E22" s="45" t="s">
        <v>50</v>
      </c>
      <c r="F22" s="54" t="s">
        <v>49</v>
      </c>
      <c r="G22" s="57"/>
      <c r="H22" s="64" t="s">
        <v>25</v>
      </c>
      <c r="I22" s="53">
        <v>9000</v>
      </c>
      <c r="J22" s="65">
        <v>20972</v>
      </c>
      <c r="K22" s="53">
        <f t="shared" si="0"/>
        <v>9000</v>
      </c>
      <c r="L22" s="53">
        <v>450</v>
      </c>
      <c r="M22" s="65">
        <v>20972</v>
      </c>
      <c r="N22" s="53">
        <f t="shared" si="1"/>
        <v>450</v>
      </c>
      <c r="O22" s="53">
        <f t="shared" si="2"/>
        <v>9450</v>
      </c>
      <c r="P22" s="53">
        <v>9720</v>
      </c>
      <c r="Q22" s="53">
        <f t="shared" si="3"/>
        <v>-270</v>
      </c>
    </row>
    <row r="23" spans="1:17" ht="18">
      <c r="A23" s="57">
        <v>3</v>
      </c>
      <c r="B23" s="57"/>
      <c r="C23" s="57"/>
      <c r="D23" s="57"/>
      <c r="E23" s="45" t="s">
        <v>51</v>
      </c>
      <c r="F23" s="68" t="s">
        <v>49</v>
      </c>
      <c r="G23" s="57"/>
      <c r="H23" s="64" t="s">
        <v>25</v>
      </c>
      <c r="I23" s="53">
        <v>9000</v>
      </c>
      <c r="J23" s="65">
        <v>20972</v>
      </c>
      <c r="K23" s="53">
        <f t="shared" si="0"/>
        <v>9000</v>
      </c>
      <c r="L23" s="53">
        <v>450</v>
      </c>
      <c r="M23" s="65">
        <v>20972</v>
      </c>
      <c r="N23" s="53">
        <f t="shared" si="1"/>
        <v>450</v>
      </c>
      <c r="O23" s="53">
        <f t="shared" si="2"/>
        <v>9450</v>
      </c>
      <c r="P23" s="53">
        <f>9720</f>
        <v>9720</v>
      </c>
      <c r="Q23" s="53">
        <f t="shared" si="3"/>
        <v>-270</v>
      </c>
    </row>
    <row r="24" spans="1:17" ht="18">
      <c r="A24" s="57">
        <v>4</v>
      </c>
      <c r="B24" s="57"/>
      <c r="C24" s="57"/>
      <c r="D24" s="57"/>
      <c r="E24" s="45" t="s">
        <v>52</v>
      </c>
      <c r="F24" s="54" t="s">
        <v>49</v>
      </c>
      <c r="G24" s="57"/>
      <c r="H24" s="61" t="s">
        <v>25</v>
      </c>
      <c r="I24" s="53">
        <v>9000</v>
      </c>
      <c r="J24" s="65">
        <v>20972</v>
      </c>
      <c r="K24" s="53">
        <f t="shared" si="0"/>
        <v>9000</v>
      </c>
      <c r="L24" s="53">
        <v>450</v>
      </c>
      <c r="M24" s="65">
        <v>20972</v>
      </c>
      <c r="N24" s="53">
        <f t="shared" si="1"/>
        <v>450</v>
      </c>
      <c r="O24" s="53">
        <f t="shared" si="2"/>
        <v>9450</v>
      </c>
      <c r="P24" s="53">
        <f>9720</f>
        <v>9720</v>
      </c>
      <c r="Q24" s="53">
        <f t="shared" si="3"/>
        <v>-270</v>
      </c>
    </row>
    <row r="25" spans="1:17" ht="18">
      <c r="A25" s="57">
        <v>5</v>
      </c>
      <c r="B25" s="57"/>
      <c r="C25" s="57"/>
      <c r="D25" s="57"/>
      <c r="E25" s="45" t="s">
        <v>53</v>
      </c>
      <c r="F25" s="68" t="s">
        <v>49</v>
      </c>
      <c r="G25" s="64"/>
      <c r="H25" s="69" t="s">
        <v>25</v>
      </c>
      <c r="I25" s="53">
        <v>9000</v>
      </c>
      <c r="J25" s="65">
        <v>20972</v>
      </c>
      <c r="K25" s="53">
        <f t="shared" si="0"/>
        <v>9000</v>
      </c>
      <c r="L25" s="53">
        <v>450</v>
      </c>
      <c r="M25" s="65">
        <v>20972</v>
      </c>
      <c r="N25" s="53">
        <f t="shared" si="1"/>
        <v>450</v>
      </c>
      <c r="O25" s="53">
        <f t="shared" si="2"/>
        <v>9450</v>
      </c>
      <c r="P25" s="53">
        <f>9720</f>
        <v>9720</v>
      </c>
      <c r="Q25" s="53">
        <f t="shared" si="3"/>
        <v>-270</v>
      </c>
    </row>
    <row r="26" spans="1:17" ht="18">
      <c r="A26" s="57">
        <v>6</v>
      </c>
      <c r="B26" s="57"/>
      <c r="C26" s="57"/>
      <c r="D26" s="57"/>
      <c r="E26" s="45" t="s">
        <v>54</v>
      </c>
      <c r="F26" s="54" t="s">
        <v>49</v>
      </c>
      <c r="G26" s="64" t="s">
        <v>25</v>
      </c>
      <c r="H26" s="57"/>
      <c r="I26" s="53">
        <v>9000</v>
      </c>
      <c r="J26" s="65">
        <v>20972</v>
      </c>
      <c r="K26" s="53">
        <f t="shared" si="0"/>
        <v>9000</v>
      </c>
      <c r="L26" s="53">
        <v>450</v>
      </c>
      <c r="M26" s="65">
        <v>20972</v>
      </c>
      <c r="N26" s="53">
        <f t="shared" si="1"/>
        <v>450</v>
      </c>
      <c r="O26" s="53">
        <f t="shared" si="2"/>
        <v>9450</v>
      </c>
      <c r="P26" s="53">
        <f>9720</f>
        <v>9720</v>
      </c>
      <c r="Q26" s="53">
        <f t="shared" si="3"/>
        <v>-270</v>
      </c>
    </row>
    <row r="27" spans="1:17" ht="18">
      <c r="A27" s="57">
        <v>7</v>
      </c>
      <c r="B27" s="57"/>
      <c r="C27" s="57"/>
      <c r="D27" s="57"/>
      <c r="E27" s="45" t="s">
        <v>55</v>
      </c>
      <c r="F27" s="68" t="s">
        <v>49</v>
      </c>
      <c r="G27" s="64" t="s">
        <v>25</v>
      </c>
      <c r="H27" s="57"/>
      <c r="I27" s="53">
        <v>9000</v>
      </c>
      <c r="J27" s="65">
        <v>20972</v>
      </c>
      <c r="K27" s="53">
        <f t="shared" si="0"/>
        <v>9000</v>
      </c>
      <c r="L27" s="53">
        <v>450</v>
      </c>
      <c r="M27" s="65">
        <v>20972</v>
      </c>
      <c r="N27" s="53">
        <f t="shared" si="1"/>
        <v>450</v>
      </c>
      <c r="O27" s="53">
        <f t="shared" si="2"/>
        <v>9450</v>
      </c>
      <c r="P27" s="53">
        <f>9720</f>
        <v>9720</v>
      </c>
      <c r="Q27" s="53">
        <f t="shared" si="3"/>
        <v>-270</v>
      </c>
    </row>
    <row r="28" spans="1:17" ht="18">
      <c r="A28" s="57">
        <v>8</v>
      </c>
      <c r="B28" s="57"/>
      <c r="C28" s="57"/>
      <c r="D28" s="57"/>
      <c r="E28" s="45" t="s">
        <v>56</v>
      </c>
      <c r="F28" s="54" t="s">
        <v>49</v>
      </c>
      <c r="G28" s="64" t="s">
        <v>25</v>
      </c>
      <c r="H28" s="57"/>
      <c r="I28" s="53">
        <v>9000</v>
      </c>
      <c r="J28" s="65">
        <v>20972</v>
      </c>
      <c r="K28" s="53">
        <f t="shared" si="0"/>
        <v>9000</v>
      </c>
      <c r="L28" s="53">
        <v>450</v>
      </c>
      <c r="M28" s="65">
        <v>20972</v>
      </c>
      <c r="N28" s="53">
        <f t="shared" si="1"/>
        <v>450</v>
      </c>
      <c r="O28" s="53">
        <f t="shared" si="2"/>
        <v>9450</v>
      </c>
      <c r="P28" s="53">
        <f>9720</f>
        <v>9720</v>
      </c>
      <c r="Q28" s="53">
        <f t="shared" si="3"/>
        <v>-270</v>
      </c>
    </row>
    <row r="29" spans="1:17" ht="18">
      <c r="A29" s="57">
        <v>9</v>
      </c>
      <c r="B29" s="57"/>
      <c r="C29" s="57"/>
      <c r="D29" s="57" t="s">
        <v>57</v>
      </c>
      <c r="E29" s="57" t="s">
        <v>58</v>
      </c>
      <c r="F29" s="54" t="s">
        <v>49</v>
      </c>
      <c r="G29" s="64"/>
      <c r="H29" s="69" t="s">
        <v>25</v>
      </c>
      <c r="I29" s="53">
        <v>9000</v>
      </c>
      <c r="J29" s="65">
        <v>20972</v>
      </c>
      <c r="K29" s="53">
        <f t="shared" si="0"/>
        <v>9000</v>
      </c>
      <c r="L29" s="53">
        <v>450</v>
      </c>
      <c r="M29" s="65">
        <v>20972</v>
      </c>
      <c r="N29" s="53">
        <f t="shared" si="1"/>
        <v>450</v>
      </c>
      <c r="O29" s="53">
        <f t="shared" si="2"/>
        <v>9450</v>
      </c>
      <c r="P29" s="53">
        <f>10182</f>
        <v>10182</v>
      </c>
      <c r="Q29" s="53">
        <f t="shared" si="3"/>
        <v>-732</v>
      </c>
    </row>
    <row r="30" spans="1:17" ht="18.75" thickBot="1">
      <c r="A30" s="57"/>
      <c r="B30" s="57"/>
      <c r="C30" s="57"/>
      <c r="D30" s="57"/>
      <c r="E30" s="58" t="s">
        <v>30</v>
      </c>
      <c r="F30" s="68"/>
      <c r="G30" s="64"/>
      <c r="H30" s="64"/>
      <c r="I30" s="62">
        <f aca="true" t="shared" si="4" ref="I30:Q30">SUM(I21:I29)</f>
        <v>81000</v>
      </c>
      <c r="J30" s="62">
        <f t="shared" si="4"/>
        <v>188748</v>
      </c>
      <c r="K30" s="62">
        <f t="shared" si="4"/>
        <v>81000</v>
      </c>
      <c r="L30" s="62">
        <f t="shared" si="4"/>
        <v>4050</v>
      </c>
      <c r="M30" s="62">
        <f t="shared" si="4"/>
        <v>188748</v>
      </c>
      <c r="N30" s="62">
        <f t="shared" si="4"/>
        <v>4050</v>
      </c>
      <c r="O30" s="63">
        <f t="shared" si="4"/>
        <v>85050</v>
      </c>
      <c r="P30" s="62">
        <f t="shared" si="4"/>
        <v>88372</v>
      </c>
      <c r="Q30" s="62">
        <f t="shared" si="4"/>
        <v>-3322</v>
      </c>
    </row>
    <row r="31" spans="1:17" ht="18.75" thickTop="1">
      <c r="A31" s="45"/>
      <c r="B31" s="37"/>
      <c r="C31" s="45"/>
      <c r="D31" s="70"/>
      <c r="E31" s="71"/>
      <c r="F31" s="54"/>
      <c r="G31" s="61"/>
      <c r="H31" s="72"/>
      <c r="I31" s="73"/>
      <c r="J31" s="44"/>
      <c r="K31" s="48"/>
      <c r="L31" s="48"/>
      <c r="M31" s="44"/>
      <c r="N31" s="48"/>
      <c r="O31" s="48"/>
      <c r="P31" s="48"/>
      <c r="Q31" s="48"/>
    </row>
    <row r="32" spans="1:17" ht="18">
      <c r="A32" s="45">
        <v>1</v>
      </c>
      <c r="B32" s="45" t="s">
        <v>59</v>
      </c>
      <c r="C32" s="45" t="s">
        <v>60</v>
      </c>
      <c r="D32" s="44" t="s">
        <v>61</v>
      </c>
      <c r="E32" s="74" t="s">
        <v>62</v>
      </c>
      <c r="F32" s="75" t="s">
        <v>24</v>
      </c>
      <c r="G32" s="76"/>
      <c r="H32" s="22" t="s">
        <v>25</v>
      </c>
      <c r="I32" s="48">
        <v>9000</v>
      </c>
      <c r="J32" s="77" t="s">
        <v>34</v>
      </c>
      <c r="K32" s="48">
        <f aca="true" t="shared" si="5" ref="K32:K46">I32*3</f>
        <v>27000</v>
      </c>
      <c r="L32" s="48">
        <v>450</v>
      </c>
      <c r="M32" s="77" t="s">
        <v>34</v>
      </c>
      <c r="N32" s="48">
        <f aca="true" t="shared" si="6" ref="N32:N46">L32*3</f>
        <v>1350</v>
      </c>
      <c r="O32" s="48">
        <f aca="true" t="shared" si="7" ref="O32:O46">K32+N32</f>
        <v>28350</v>
      </c>
      <c r="P32" s="48">
        <f>10248*3</f>
        <v>30744</v>
      </c>
      <c r="Q32" s="48">
        <f aca="true" t="shared" si="8" ref="Q32:Q46">O32-P32</f>
        <v>-2394</v>
      </c>
    </row>
    <row r="33" spans="1:17" ht="18">
      <c r="A33" s="45">
        <v>2</v>
      </c>
      <c r="B33" s="37"/>
      <c r="C33" s="45"/>
      <c r="D33" s="44"/>
      <c r="E33" s="74" t="s">
        <v>63</v>
      </c>
      <c r="F33" s="75" t="s">
        <v>24</v>
      </c>
      <c r="G33" s="76" t="s">
        <v>25</v>
      </c>
      <c r="H33" s="22"/>
      <c r="I33" s="48">
        <v>9000</v>
      </c>
      <c r="J33" s="77" t="s">
        <v>34</v>
      </c>
      <c r="K33" s="48">
        <f t="shared" si="5"/>
        <v>27000</v>
      </c>
      <c r="L33" s="48">
        <v>450</v>
      </c>
      <c r="M33" s="77" t="s">
        <v>34</v>
      </c>
      <c r="N33" s="48">
        <f t="shared" si="6"/>
        <v>1350</v>
      </c>
      <c r="O33" s="48">
        <f t="shared" si="7"/>
        <v>28350</v>
      </c>
      <c r="P33" s="48">
        <f>9450*3</f>
        <v>28350</v>
      </c>
      <c r="Q33" s="48">
        <f t="shared" si="8"/>
        <v>0</v>
      </c>
    </row>
    <row r="34" spans="1:17" ht="18">
      <c r="A34" s="45">
        <v>3</v>
      </c>
      <c r="B34" s="45"/>
      <c r="C34" s="45"/>
      <c r="D34" s="44" t="s">
        <v>64</v>
      </c>
      <c r="E34" s="74" t="s">
        <v>65</v>
      </c>
      <c r="F34" s="75" t="s">
        <v>24</v>
      </c>
      <c r="G34" s="76"/>
      <c r="H34" s="22" t="s">
        <v>25</v>
      </c>
      <c r="I34" s="48">
        <v>9000</v>
      </c>
      <c r="J34" s="77" t="s">
        <v>34</v>
      </c>
      <c r="K34" s="48">
        <f t="shared" si="5"/>
        <v>27000</v>
      </c>
      <c r="L34" s="48">
        <v>450</v>
      </c>
      <c r="M34" s="77" t="s">
        <v>34</v>
      </c>
      <c r="N34" s="48">
        <f t="shared" si="6"/>
        <v>1350</v>
      </c>
      <c r="O34" s="48">
        <f t="shared" si="7"/>
        <v>28350</v>
      </c>
      <c r="P34" s="48">
        <f>9450*3</f>
        <v>28350</v>
      </c>
      <c r="Q34" s="48">
        <f t="shared" si="8"/>
        <v>0</v>
      </c>
    </row>
    <row r="35" spans="1:17" ht="18">
      <c r="A35" s="45">
        <v>4</v>
      </c>
      <c r="B35" s="45"/>
      <c r="C35" s="45"/>
      <c r="D35" s="44" t="s">
        <v>66</v>
      </c>
      <c r="E35" s="74" t="s">
        <v>67</v>
      </c>
      <c r="F35" s="75" t="s">
        <v>24</v>
      </c>
      <c r="G35" s="76"/>
      <c r="H35" s="22" t="s">
        <v>25</v>
      </c>
      <c r="I35" s="48">
        <v>9000</v>
      </c>
      <c r="J35" s="77" t="s">
        <v>34</v>
      </c>
      <c r="K35" s="48">
        <f t="shared" si="5"/>
        <v>27000</v>
      </c>
      <c r="L35" s="48">
        <v>450</v>
      </c>
      <c r="M35" s="77" t="s">
        <v>34</v>
      </c>
      <c r="N35" s="48">
        <f t="shared" si="6"/>
        <v>1350</v>
      </c>
      <c r="O35" s="48">
        <f t="shared" si="7"/>
        <v>28350</v>
      </c>
      <c r="P35" s="48">
        <f>9450*3</f>
        <v>28350</v>
      </c>
      <c r="Q35" s="48">
        <f t="shared" si="8"/>
        <v>0</v>
      </c>
    </row>
    <row r="36" spans="1:17" ht="18">
      <c r="A36" s="45">
        <v>5</v>
      </c>
      <c r="B36" s="45"/>
      <c r="C36" s="45"/>
      <c r="D36" s="44"/>
      <c r="E36" s="74" t="s">
        <v>68</v>
      </c>
      <c r="F36" s="75" t="s">
        <v>24</v>
      </c>
      <c r="G36" s="76"/>
      <c r="H36" s="22" t="s">
        <v>25</v>
      </c>
      <c r="I36" s="48">
        <v>9000</v>
      </c>
      <c r="J36" s="77" t="s">
        <v>34</v>
      </c>
      <c r="K36" s="48">
        <f t="shared" si="5"/>
        <v>27000</v>
      </c>
      <c r="L36" s="48">
        <v>450</v>
      </c>
      <c r="M36" s="77" t="s">
        <v>34</v>
      </c>
      <c r="N36" s="48">
        <f t="shared" si="6"/>
        <v>1350</v>
      </c>
      <c r="O36" s="48">
        <f t="shared" si="7"/>
        <v>28350</v>
      </c>
      <c r="P36" s="48">
        <f>9450*3</f>
        <v>28350</v>
      </c>
      <c r="Q36" s="48">
        <f t="shared" si="8"/>
        <v>0</v>
      </c>
    </row>
    <row r="37" spans="1:17" ht="18">
      <c r="A37" s="45">
        <v>6</v>
      </c>
      <c r="B37" s="45"/>
      <c r="C37" s="45"/>
      <c r="D37" s="44"/>
      <c r="E37" s="74" t="s">
        <v>69</v>
      </c>
      <c r="F37" s="75" t="s">
        <v>24</v>
      </c>
      <c r="G37" s="76"/>
      <c r="H37" s="22" t="s">
        <v>25</v>
      </c>
      <c r="I37" s="48">
        <v>9000</v>
      </c>
      <c r="J37" s="77" t="s">
        <v>34</v>
      </c>
      <c r="K37" s="48">
        <f t="shared" si="5"/>
        <v>27000</v>
      </c>
      <c r="L37" s="48">
        <v>450</v>
      </c>
      <c r="M37" s="77" t="s">
        <v>34</v>
      </c>
      <c r="N37" s="48">
        <f t="shared" si="6"/>
        <v>1350</v>
      </c>
      <c r="O37" s="48">
        <f t="shared" si="7"/>
        <v>28350</v>
      </c>
      <c r="P37" s="48">
        <f>10248*3</f>
        <v>30744</v>
      </c>
      <c r="Q37" s="48">
        <f t="shared" si="8"/>
        <v>-2394</v>
      </c>
    </row>
    <row r="38" spans="1:17" ht="18">
      <c r="A38" s="45">
        <v>7</v>
      </c>
      <c r="B38" s="45"/>
      <c r="C38" s="45"/>
      <c r="D38" s="44"/>
      <c r="E38" s="74" t="s">
        <v>70</v>
      </c>
      <c r="F38" s="75" t="s">
        <v>24</v>
      </c>
      <c r="G38" s="76"/>
      <c r="H38" s="22" t="s">
        <v>25</v>
      </c>
      <c r="I38" s="48">
        <v>9000</v>
      </c>
      <c r="J38" s="77" t="s">
        <v>34</v>
      </c>
      <c r="K38" s="48">
        <f t="shared" si="5"/>
        <v>27000</v>
      </c>
      <c r="L38" s="48">
        <v>450</v>
      </c>
      <c r="M38" s="77" t="s">
        <v>34</v>
      </c>
      <c r="N38" s="48">
        <f t="shared" si="6"/>
        <v>1350</v>
      </c>
      <c r="O38" s="48">
        <f t="shared" si="7"/>
        <v>28350</v>
      </c>
      <c r="P38" s="48">
        <f>10248*3</f>
        <v>30744</v>
      </c>
      <c r="Q38" s="48">
        <f t="shared" si="8"/>
        <v>-2394</v>
      </c>
    </row>
    <row r="39" spans="1:17" ht="18">
      <c r="A39" s="45">
        <v>8</v>
      </c>
      <c r="B39" s="45"/>
      <c r="C39" s="45"/>
      <c r="D39" s="44"/>
      <c r="E39" s="74" t="s">
        <v>71</v>
      </c>
      <c r="F39" s="75" t="s">
        <v>24</v>
      </c>
      <c r="G39" s="76"/>
      <c r="H39" s="22" t="s">
        <v>25</v>
      </c>
      <c r="I39" s="48">
        <v>9000</v>
      </c>
      <c r="J39" s="77" t="s">
        <v>34</v>
      </c>
      <c r="K39" s="48">
        <f t="shared" si="5"/>
        <v>27000</v>
      </c>
      <c r="L39" s="48">
        <v>450</v>
      </c>
      <c r="M39" s="77" t="s">
        <v>34</v>
      </c>
      <c r="N39" s="48">
        <f t="shared" si="6"/>
        <v>1350</v>
      </c>
      <c r="O39" s="48">
        <f t="shared" si="7"/>
        <v>28350</v>
      </c>
      <c r="P39" s="48">
        <f>9597*3</f>
        <v>28791</v>
      </c>
      <c r="Q39" s="48">
        <f t="shared" si="8"/>
        <v>-441</v>
      </c>
    </row>
    <row r="40" spans="1:17" ht="18">
      <c r="A40" s="45">
        <v>9</v>
      </c>
      <c r="B40" s="45"/>
      <c r="C40" s="45"/>
      <c r="D40" s="44" t="s">
        <v>72</v>
      </c>
      <c r="E40" s="74" t="s">
        <v>73</v>
      </c>
      <c r="F40" s="75" t="s">
        <v>24</v>
      </c>
      <c r="G40" s="76"/>
      <c r="H40" s="22" t="s">
        <v>25</v>
      </c>
      <c r="I40" s="48">
        <v>9000</v>
      </c>
      <c r="J40" s="77" t="s">
        <v>34</v>
      </c>
      <c r="K40" s="48">
        <f t="shared" si="5"/>
        <v>27000</v>
      </c>
      <c r="L40" s="48">
        <v>450</v>
      </c>
      <c r="M40" s="77" t="s">
        <v>34</v>
      </c>
      <c r="N40" s="48">
        <f t="shared" si="6"/>
        <v>1350</v>
      </c>
      <c r="O40" s="48">
        <f t="shared" si="7"/>
        <v>28350</v>
      </c>
      <c r="P40" s="48">
        <f>9450*3</f>
        <v>28350</v>
      </c>
      <c r="Q40" s="48">
        <f t="shared" si="8"/>
        <v>0</v>
      </c>
    </row>
    <row r="41" spans="1:17" ht="18">
      <c r="A41" s="45">
        <v>10</v>
      </c>
      <c r="B41" s="45"/>
      <c r="C41" s="45"/>
      <c r="D41" s="44" t="s">
        <v>74</v>
      </c>
      <c r="E41" s="74" t="s">
        <v>75</v>
      </c>
      <c r="F41" s="75" t="s">
        <v>24</v>
      </c>
      <c r="G41" s="76"/>
      <c r="H41" s="22" t="s">
        <v>25</v>
      </c>
      <c r="I41" s="48">
        <v>9000</v>
      </c>
      <c r="J41" s="77" t="s">
        <v>34</v>
      </c>
      <c r="K41" s="48">
        <f t="shared" si="5"/>
        <v>27000</v>
      </c>
      <c r="L41" s="48">
        <v>450</v>
      </c>
      <c r="M41" s="77" t="s">
        <v>34</v>
      </c>
      <c r="N41" s="48">
        <f t="shared" si="6"/>
        <v>1350</v>
      </c>
      <c r="O41" s="48">
        <f t="shared" si="7"/>
        <v>28350</v>
      </c>
      <c r="P41" s="48">
        <f>10248*3</f>
        <v>30744</v>
      </c>
      <c r="Q41" s="48">
        <f t="shared" si="8"/>
        <v>-2394</v>
      </c>
    </row>
    <row r="42" spans="1:17" ht="18">
      <c r="A42" s="45">
        <v>11</v>
      </c>
      <c r="B42" s="45"/>
      <c r="C42" s="45"/>
      <c r="D42" s="44" t="s">
        <v>76</v>
      </c>
      <c r="E42" s="74" t="s">
        <v>77</v>
      </c>
      <c r="F42" s="75" t="s">
        <v>24</v>
      </c>
      <c r="G42" s="76"/>
      <c r="H42" s="22" t="s">
        <v>25</v>
      </c>
      <c r="I42" s="48">
        <v>9000</v>
      </c>
      <c r="J42" s="77" t="s">
        <v>34</v>
      </c>
      <c r="K42" s="48">
        <f t="shared" si="5"/>
        <v>27000</v>
      </c>
      <c r="L42" s="48">
        <v>450</v>
      </c>
      <c r="M42" s="77" t="s">
        <v>34</v>
      </c>
      <c r="N42" s="48">
        <f t="shared" si="6"/>
        <v>1350</v>
      </c>
      <c r="O42" s="48">
        <f t="shared" si="7"/>
        <v>28350</v>
      </c>
      <c r="P42" s="48">
        <f>9450*3</f>
        <v>28350</v>
      </c>
      <c r="Q42" s="48">
        <f t="shared" si="8"/>
        <v>0</v>
      </c>
    </row>
    <row r="43" spans="1:17" ht="18">
      <c r="A43" s="45">
        <v>12</v>
      </c>
      <c r="B43" s="45"/>
      <c r="C43" s="45"/>
      <c r="D43" s="44" t="s">
        <v>78</v>
      </c>
      <c r="E43" s="74" t="s">
        <v>79</v>
      </c>
      <c r="F43" s="75" t="s">
        <v>24</v>
      </c>
      <c r="G43" s="76"/>
      <c r="H43" s="22" t="s">
        <v>25</v>
      </c>
      <c r="I43" s="48">
        <v>9000</v>
      </c>
      <c r="J43" s="77" t="s">
        <v>34</v>
      </c>
      <c r="K43" s="48">
        <f t="shared" si="5"/>
        <v>27000</v>
      </c>
      <c r="L43" s="48">
        <v>450</v>
      </c>
      <c r="M43" s="77" t="s">
        <v>34</v>
      </c>
      <c r="N43" s="48">
        <f t="shared" si="6"/>
        <v>1350</v>
      </c>
      <c r="O43" s="48">
        <f t="shared" si="7"/>
        <v>28350</v>
      </c>
      <c r="P43" s="48">
        <f>10248*3</f>
        <v>30744</v>
      </c>
      <c r="Q43" s="48">
        <f t="shared" si="8"/>
        <v>-2394</v>
      </c>
    </row>
    <row r="44" spans="1:17" ht="18">
      <c r="A44" s="45">
        <v>13</v>
      </c>
      <c r="B44" s="45"/>
      <c r="C44" s="45"/>
      <c r="D44" s="44"/>
      <c r="E44" s="74" t="s">
        <v>80</v>
      </c>
      <c r="F44" s="75" t="s">
        <v>24</v>
      </c>
      <c r="G44" s="76"/>
      <c r="H44" s="22" t="s">
        <v>25</v>
      </c>
      <c r="I44" s="48">
        <v>9000</v>
      </c>
      <c r="J44" s="77" t="s">
        <v>34</v>
      </c>
      <c r="K44" s="48">
        <f t="shared" si="5"/>
        <v>27000</v>
      </c>
      <c r="L44" s="48">
        <v>450</v>
      </c>
      <c r="M44" s="77" t="s">
        <v>34</v>
      </c>
      <c r="N44" s="48">
        <f t="shared" si="6"/>
        <v>1350</v>
      </c>
      <c r="O44" s="48">
        <f t="shared" si="7"/>
        <v>28350</v>
      </c>
      <c r="P44" s="48">
        <f>9597*3</f>
        <v>28791</v>
      </c>
      <c r="Q44" s="48">
        <f t="shared" si="8"/>
        <v>-441</v>
      </c>
    </row>
    <row r="45" spans="1:17" ht="18">
      <c r="A45" s="45">
        <v>14</v>
      </c>
      <c r="B45" s="45"/>
      <c r="C45" s="45"/>
      <c r="D45" s="44" t="s">
        <v>81</v>
      </c>
      <c r="E45" s="74" t="s">
        <v>82</v>
      </c>
      <c r="F45" s="75" t="s">
        <v>24</v>
      </c>
      <c r="G45" s="76"/>
      <c r="H45" s="22" t="s">
        <v>25</v>
      </c>
      <c r="I45" s="48">
        <v>9000</v>
      </c>
      <c r="J45" s="77" t="s">
        <v>34</v>
      </c>
      <c r="K45" s="48">
        <f t="shared" si="5"/>
        <v>27000</v>
      </c>
      <c r="L45" s="48">
        <v>450</v>
      </c>
      <c r="M45" s="77" t="s">
        <v>34</v>
      </c>
      <c r="N45" s="48">
        <f t="shared" si="6"/>
        <v>1350</v>
      </c>
      <c r="O45" s="48">
        <f t="shared" si="7"/>
        <v>28350</v>
      </c>
      <c r="P45" s="48">
        <f>9597*3</f>
        <v>28791</v>
      </c>
      <c r="Q45" s="48">
        <f t="shared" si="8"/>
        <v>-441</v>
      </c>
    </row>
    <row r="46" spans="1:17" ht="18">
      <c r="A46" s="45">
        <v>15</v>
      </c>
      <c r="B46" s="45"/>
      <c r="C46" s="45"/>
      <c r="D46" s="44"/>
      <c r="E46" s="74" t="s">
        <v>83</v>
      </c>
      <c r="F46" s="75" t="s">
        <v>24</v>
      </c>
      <c r="G46" s="76"/>
      <c r="H46" s="22" t="s">
        <v>25</v>
      </c>
      <c r="I46" s="48">
        <v>9000</v>
      </c>
      <c r="J46" s="77" t="s">
        <v>34</v>
      </c>
      <c r="K46" s="48">
        <f t="shared" si="5"/>
        <v>27000</v>
      </c>
      <c r="L46" s="48">
        <v>450</v>
      </c>
      <c r="M46" s="77" t="s">
        <v>34</v>
      </c>
      <c r="N46" s="48">
        <f t="shared" si="6"/>
        <v>1350</v>
      </c>
      <c r="O46" s="48">
        <f t="shared" si="7"/>
        <v>28350</v>
      </c>
      <c r="P46" s="48">
        <f>9597*3</f>
        <v>28791</v>
      </c>
      <c r="Q46" s="48">
        <f t="shared" si="8"/>
        <v>-441</v>
      </c>
    </row>
    <row r="47" spans="1:17" ht="18.75" thickBot="1">
      <c r="A47" s="45"/>
      <c r="B47" s="45"/>
      <c r="C47" s="45"/>
      <c r="D47" s="44"/>
      <c r="E47" s="46" t="s">
        <v>30</v>
      </c>
      <c r="F47" s="75"/>
      <c r="G47" s="22"/>
      <c r="H47" s="22"/>
      <c r="I47" s="78">
        <f aca="true" t="shared" si="9" ref="I47:Q47">SUM(I32:I46)</f>
        <v>135000</v>
      </c>
      <c r="J47" s="78">
        <f t="shared" si="9"/>
        <v>0</v>
      </c>
      <c r="K47" s="78">
        <f t="shared" si="9"/>
        <v>405000</v>
      </c>
      <c r="L47" s="78">
        <f t="shared" si="9"/>
        <v>6750</v>
      </c>
      <c r="M47" s="78">
        <f t="shared" si="9"/>
        <v>0</v>
      </c>
      <c r="N47" s="78">
        <f t="shared" si="9"/>
        <v>20250</v>
      </c>
      <c r="O47" s="79">
        <f t="shared" si="9"/>
        <v>425250</v>
      </c>
      <c r="P47" s="78">
        <f t="shared" si="9"/>
        <v>438984</v>
      </c>
      <c r="Q47" s="78">
        <f t="shared" si="9"/>
        <v>-13734</v>
      </c>
    </row>
    <row r="48" spans="1:17" ht="18.75" thickTop="1">
      <c r="A48" s="45"/>
      <c r="B48" s="45"/>
      <c r="C48" s="45"/>
      <c r="D48" s="45"/>
      <c r="E48" s="44"/>
      <c r="F48" s="75"/>
      <c r="G48" s="22"/>
      <c r="H48" s="22"/>
      <c r="I48" s="48"/>
      <c r="J48" s="44"/>
      <c r="K48" s="48"/>
      <c r="L48" s="48"/>
      <c r="M48" s="44"/>
      <c r="N48" s="48"/>
      <c r="O48" s="48"/>
      <c r="P48" s="48"/>
      <c r="Q48" s="48"/>
    </row>
    <row r="49" spans="1:17" ht="18">
      <c r="A49" s="45">
        <v>1</v>
      </c>
      <c r="B49" s="45" t="s">
        <v>84</v>
      </c>
      <c r="C49" s="45" t="s">
        <v>85</v>
      </c>
      <c r="D49" s="45" t="s">
        <v>86</v>
      </c>
      <c r="E49" s="45" t="s">
        <v>87</v>
      </c>
      <c r="F49" s="45" t="s">
        <v>24</v>
      </c>
      <c r="G49" s="45"/>
      <c r="H49" s="80" t="s">
        <v>25</v>
      </c>
      <c r="I49" s="48">
        <v>9000</v>
      </c>
      <c r="J49" s="81" t="s">
        <v>88</v>
      </c>
      <c r="K49" s="48">
        <f>I49*6</f>
        <v>54000</v>
      </c>
      <c r="L49" s="48">
        <v>450</v>
      </c>
      <c r="M49" s="81" t="s">
        <v>88</v>
      </c>
      <c r="N49" s="48">
        <f>L49*6</f>
        <v>2700</v>
      </c>
      <c r="O49" s="48">
        <f>K49+N49</f>
        <v>56700</v>
      </c>
      <c r="P49" s="48">
        <f>10595*6</f>
        <v>63570</v>
      </c>
      <c r="Q49" s="48">
        <f>O49-P49</f>
        <v>-6870</v>
      </c>
    </row>
    <row r="50" spans="1:17" ht="18">
      <c r="A50" s="45">
        <v>2</v>
      </c>
      <c r="B50" s="45"/>
      <c r="C50" s="45"/>
      <c r="D50" s="45"/>
      <c r="E50" s="45" t="s">
        <v>89</v>
      </c>
      <c r="F50" s="45" t="s">
        <v>24</v>
      </c>
      <c r="G50" s="45"/>
      <c r="H50" s="80" t="s">
        <v>25</v>
      </c>
      <c r="I50" s="48">
        <v>9000</v>
      </c>
      <c r="J50" s="81" t="s">
        <v>88</v>
      </c>
      <c r="K50" s="48">
        <f>I50*6</f>
        <v>54000</v>
      </c>
      <c r="L50" s="48">
        <v>450</v>
      </c>
      <c r="M50" s="81" t="s">
        <v>88</v>
      </c>
      <c r="N50" s="48">
        <f>L50*6</f>
        <v>2700</v>
      </c>
      <c r="O50" s="48">
        <f>K50+N50</f>
        <v>56700</v>
      </c>
      <c r="P50" s="48">
        <f>9597*6</f>
        <v>57582</v>
      </c>
      <c r="Q50" s="48">
        <f>O50-P50</f>
        <v>-882</v>
      </c>
    </row>
    <row r="51" spans="1:17" ht="18">
      <c r="A51" s="45">
        <v>3</v>
      </c>
      <c r="B51" s="45"/>
      <c r="C51" s="45"/>
      <c r="D51" s="45"/>
      <c r="E51" s="45" t="s">
        <v>90</v>
      </c>
      <c r="F51" s="45" t="s">
        <v>24</v>
      </c>
      <c r="G51" s="80" t="s">
        <v>25</v>
      </c>
      <c r="H51" s="45"/>
      <c r="I51" s="82">
        <v>9000</v>
      </c>
      <c r="J51" s="81" t="s">
        <v>88</v>
      </c>
      <c r="K51" s="48">
        <f>I51*6</f>
        <v>54000</v>
      </c>
      <c r="L51" s="83">
        <v>450</v>
      </c>
      <c r="M51" s="81" t="s">
        <v>88</v>
      </c>
      <c r="N51" s="48">
        <f>L51*6</f>
        <v>2700</v>
      </c>
      <c r="O51" s="48">
        <f>K51+N51</f>
        <v>56700</v>
      </c>
      <c r="P51" s="48">
        <f>9450*6</f>
        <v>56700</v>
      </c>
      <c r="Q51" s="48">
        <f>O51-P51</f>
        <v>0</v>
      </c>
    </row>
    <row r="52" spans="1:17" ht="18">
      <c r="A52" s="45">
        <v>4</v>
      </c>
      <c r="B52" s="45"/>
      <c r="C52" s="45"/>
      <c r="D52" s="44"/>
      <c r="E52" s="44" t="s">
        <v>91</v>
      </c>
      <c r="F52" s="44" t="s">
        <v>24</v>
      </c>
      <c r="G52" s="80" t="s">
        <v>25</v>
      </c>
      <c r="H52" s="80"/>
      <c r="I52" s="83">
        <v>9000</v>
      </c>
      <c r="J52" s="81" t="s">
        <v>88</v>
      </c>
      <c r="K52" s="48">
        <f>I52*6</f>
        <v>54000</v>
      </c>
      <c r="L52" s="83">
        <v>450</v>
      </c>
      <c r="M52" s="81" t="s">
        <v>88</v>
      </c>
      <c r="N52" s="48">
        <f>L52*6</f>
        <v>2700</v>
      </c>
      <c r="O52" s="48">
        <f>K52+N52</f>
        <v>56700</v>
      </c>
      <c r="P52" s="48">
        <f>9450*6</f>
        <v>56700</v>
      </c>
      <c r="Q52" s="48">
        <f>O52-P52</f>
        <v>0</v>
      </c>
    </row>
    <row r="53" spans="1:17" ht="18.75" thickBot="1">
      <c r="A53" s="45"/>
      <c r="B53" s="45"/>
      <c r="C53" s="45"/>
      <c r="D53" s="44"/>
      <c r="E53" s="46" t="s">
        <v>30</v>
      </c>
      <c r="F53" s="44"/>
      <c r="G53" s="80"/>
      <c r="H53" s="45"/>
      <c r="I53" s="78">
        <f>SUM(I49:I51)</f>
        <v>27000</v>
      </c>
      <c r="J53" s="78"/>
      <c r="K53" s="78">
        <f>SUM(K49:K52)</f>
        <v>216000</v>
      </c>
      <c r="L53" s="78">
        <f>SUM(L49:L52)</f>
        <v>1800</v>
      </c>
      <c r="M53" s="78"/>
      <c r="N53" s="78">
        <f>SUM(N49:N52)</f>
        <v>10800</v>
      </c>
      <c r="O53" s="84">
        <f>SUM(O49:O52)</f>
        <v>226800</v>
      </c>
      <c r="P53" s="85">
        <f>SUM(P49:P52)</f>
        <v>234552</v>
      </c>
      <c r="Q53" s="85">
        <f>SUM(Q49:Q51)</f>
        <v>-7752</v>
      </c>
    </row>
    <row r="54" spans="1:17" ht="18.75" thickTop="1">
      <c r="A54" s="45"/>
      <c r="B54" s="45"/>
      <c r="C54" s="45"/>
      <c r="D54" s="86"/>
      <c r="E54" s="86"/>
      <c r="F54" s="75"/>
      <c r="G54" s="44"/>
      <c r="H54" s="76"/>
      <c r="I54" s="48"/>
      <c r="J54" s="49"/>
      <c r="K54" s="48"/>
      <c r="L54" s="48"/>
      <c r="M54" s="49"/>
      <c r="N54" s="48"/>
      <c r="O54" s="48"/>
      <c r="P54" s="48"/>
      <c r="Q54" s="48"/>
    </row>
    <row r="55" spans="1:17" ht="18">
      <c r="A55" s="57">
        <v>1</v>
      </c>
      <c r="B55" s="51" t="s">
        <v>92</v>
      </c>
      <c r="C55" s="51" t="s">
        <v>93</v>
      </c>
      <c r="D55" s="87" t="s">
        <v>94</v>
      </c>
      <c r="E55" s="44" t="s">
        <v>95</v>
      </c>
      <c r="F55" s="88" t="s">
        <v>24</v>
      </c>
      <c r="G55" s="89"/>
      <c r="H55" s="90" t="s">
        <v>25</v>
      </c>
      <c r="I55" s="91">
        <v>9000</v>
      </c>
      <c r="J55" s="65" t="s">
        <v>34</v>
      </c>
      <c r="K55" s="92">
        <f>I55*3</f>
        <v>27000</v>
      </c>
      <c r="L55" s="91">
        <v>450</v>
      </c>
      <c r="M55" s="65" t="s">
        <v>34</v>
      </c>
      <c r="N55" s="92">
        <f>L55*3</f>
        <v>1350</v>
      </c>
      <c r="O55" s="93">
        <f>K55+N55</f>
        <v>28350</v>
      </c>
      <c r="P55" s="94">
        <f>9923*3</f>
        <v>29769</v>
      </c>
      <c r="Q55" s="93">
        <f>O55-P55</f>
        <v>-1419</v>
      </c>
    </row>
    <row r="56" spans="1:17" ht="18">
      <c r="A56" s="57">
        <v>2</v>
      </c>
      <c r="B56" s="57" t="s">
        <v>96</v>
      </c>
      <c r="C56" s="57"/>
      <c r="D56" s="60"/>
      <c r="E56" s="44" t="s">
        <v>97</v>
      </c>
      <c r="F56" s="88" t="s">
        <v>24</v>
      </c>
      <c r="G56" s="89"/>
      <c r="H56" s="90" t="s">
        <v>25</v>
      </c>
      <c r="I56" s="91">
        <v>9000</v>
      </c>
      <c r="J56" s="65" t="s">
        <v>98</v>
      </c>
      <c r="K56" s="92">
        <f>I56*2</f>
        <v>18000</v>
      </c>
      <c r="L56" s="91">
        <v>450</v>
      </c>
      <c r="M56" s="65" t="s">
        <v>98</v>
      </c>
      <c r="N56" s="92">
        <f>L56*2</f>
        <v>900</v>
      </c>
      <c r="O56" s="93">
        <f>K56+N56</f>
        <v>18900</v>
      </c>
      <c r="P56" s="94">
        <f>9597*2</f>
        <v>19194</v>
      </c>
      <c r="Q56" s="93">
        <f>O56-P56</f>
        <v>-294</v>
      </c>
    </row>
    <row r="57" spans="1:17" ht="18">
      <c r="A57" s="57">
        <v>3</v>
      </c>
      <c r="B57" s="57"/>
      <c r="C57" s="57"/>
      <c r="D57" s="87" t="s">
        <v>99</v>
      </c>
      <c r="E57" s="44" t="s">
        <v>100</v>
      </c>
      <c r="F57" s="88" t="s">
        <v>24</v>
      </c>
      <c r="G57" s="89"/>
      <c r="H57" s="95" t="s">
        <v>25</v>
      </c>
      <c r="I57" s="91">
        <v>9000</v>
      </c>
      <c r="J57" s="65" t="s">
        <v>34</v>
      </c>
      <c r="K57" s="92">
        <f>I57*3</f>
        <v>27000</v>
      </c>
      <c r="L57" s="91">
        <v>450</v>
      </c>
      <c r="M57" s="65" t="s">
        <v>34</v>
      </c>
      <c r="N57" s="92">
        <f>L57*3</f>
        <v>1350</v>
      </c>
      <c r="O57" s="93">
        <f>K57+N57</f>
        <v>28350</v>
      </c>
      <c r="P57" s="94">
        <f>9923*3</f>
        <v>29769</v>
      </c>
      <c r="Q57" s="93">
        <f>O57-P57</f>
        <v>-1419</v>
      </c>
    </row>
    <row r="58" spans="1:17" ht="18">
      <c r="A58" s="57">
        <v>4</v>
      </c>
      <c r="B58" s="57"/>
      <c r="C58" s="57"/>
      <c r="D58" s="60"/>
      <c r="E58" s="44" t="s">
        <v>101</v>
      </c>
      <c r="F58" s="88" t="s">
        <v>24</v>
      </c>
      <c r="G58" s="89"/>
      <c r="H58" s="90" t="s">
        <v>25</v>
      </c>
      <c r="I58" s="96">
        <v>9000</v>
      </c>
      <c r="J58" s="65" t="s">
        <v>34</v>
      </c>
      <c r="K58" s="92">
        <f>I58*3</f>
        <v>27000</v>
      </c>
      <c r="L58" s="96">
        <v>450</v>
      </c>
      <c r="M58" s="65" t="s">
        <v>34</v>
      </c>
      <c r="N58" s="92">
        <f>L58*3</f>
        <v>1350</v>
      </c>
      <c r="O58" s="93">
        <f>K58+N58</f>
        <v>28350</v>
      </c>
      <c r="P58" s="94">
        <f>9597*3</f>
        <v>28791</v>
      </c>
      <c r="Q58" s="93">
        <f>O58-P58</f>
        <v>-441</v>
      </c>
    </row>
    <row r="59" spans="1:17" ht="18.75" thickBot="1">
      <c r="A59" s="57"/>
      <c r="B59" s="57"/>
      <c r="C59" s="57"/>
      <c r="D59" s="60"/>
      <c r="E59" s="97" t="s">
        <v>30</v>
      </c>
      <c r="F59" s="88"/>
      <c r="G59" s="89"/>
      <c r="H59" s="90"/>
      <c r="I59" s="98">
        <f>SUM(I55:I58)</f>
        <v>36000</v>
      </c>
      <c r="J59" s="98"/>
      <c r="K59" s="98">
        <f>SUM(K55:K58)</f>
        <v>99000</v>
      </c>
      <c r="L59" s="98">
        <f>SUM(L55:L58)</f>
        <v>1800</v>
      </c>
      <c r="M59" s="98"/>
      <c r="N59" s="98">
        <f>SUM(N55:N58)</f>
        <v>4950</v>
      </c>
      <c r="O59" s="99">
        <f>SUM(O55:O58)</f>
        <v>103950</v>
      </c>
      <c r="P59" s="98">
        <f>SUM(P55:P58)</f>
        <v>107523</v>
      </c>
      <c r="Q59" s="98">
        <f>SUM(Q55:Q58)</f>
        <v>-3573</v>
      </c>
    </row>
    <row r="60" spans="1:17" ht="18.75" thickTop="1">
      <c r="A60" s="45"/>
      <c r="B60" s="45"/>
      <c r="C60" s="45"/>
      <c r="D60" s="45"/>
      <c r="E60" s="74"/>
      <c r="F60" s="75"/>
      <c r="G60" s="76"/>
      <c r="H60" s="22"/>
      <c r="I60" s="48"/>
      <c r="J60" s="50"/>
      <c r="K60" s="48"/>
      <c r="L60" s="48"/>
      <c r="M60" s="44"/>
      <c r="N60" s="48"/>
      <c r="O60" s="48"/>
      <c r="P60" s="48"/>
      <c r="Q60" s="48"/>
    </row>
    <row r="61" spans="1:17" ht="18">
      <c r="A61" s="45">
        <v>1</v>
      </c>
      <c r="B61" s="100" t="s">
        <v>102</v>
      </c>
      <c r="C61" s="100" t="s">
        <v>103</v>
      </c>
      <c r="D61" s="45" t="s">
        <v>104</v>
      </c>
      <c r="E61" s="45" t="s">
        <v>105</v>
      </c>
      <c r="F61" s="101" t="s">
        <v>106</v>
      </c>
      <c r="G61" s="45"/>
      <c r="H61" s="22" t="s">
        <v>25</v>
      </c>
      <c r="I61" s="48">
        <v>9000</v>
      </c>
      <c r="J61" s="102" t="s">
        <v>34</v>
      </c>
      <c r="K61" s="103">
        <f>I61*3</f>
        <v>27000</v>
      </c>
      <c r="L61" s="104">
        <v>450</v>
      </c>
      <c r="M61" s="102" t="s">
        <v>34</v>
      </c>
      <c r="N61" s="103">
        <f>L61*3</f>
        <v>1350</v>
      </c>
      <c r="O61" s="103">
        <f>K61+N61</f>
        <v>28350</v>
      </c>
      <c r="P61" s="104"/>
      <c r="Q61" s="104"/>
    </row>
    <row r="62" spans="1:17" ht="18">
      <c r="A62" s="45">
        <v>2</v>
      </c>
      <c r="B62" s="100"/>
      <c r="C62" s="100"/>
      <c r="D62" s="45"/>
      <c r="E62" s="45" t="s">
        <v>107</v>
      </c>
      <c r="F62" s="75" t="s">
        <v>24</v>
      </c>
      <c r="G62" s="45"/>
      <c r="H62" s="22" t="s">
        <v>25</v>
      </c>
      <c r="I62" s="48">
        <v>9000</v>
      </c>
      <c r="J62" s="102" t="s">
        <v>34</v>
      </c>
      <c r="K62" s="103">
        <f>I62*3</f>
        <v>27000</v>
      </c>
      <c r="L62" s="104">
        <v>450</v>
      </c>
      <c r="M62" s="102" t="s">
        <v>34</v>
      </c>
      <c r="N62" s="103">
        <f>L62*3</f>
        <v>1350</v>
      </c>
      <c r="O62" s="103">
        <f>K62+N62</f>
        <v>28350</v>
      </c>
      <c r="P62" s="104"/>
      <c r="Q62" s="104"/>
    </row>
    <row r="63" spans="1:17" ht="18">
      <c r="A63" s="45">
        <v>3</v>
      </c>
      <c r="B63" s="100" t="s">
        <v>108</v>
      </c>
      <c r="C63" s="100"/>
      <c r="D63" s="45" t="s">
        <v>109</v>
      </c>
      <c r="E63" s="45" t="s">
        <v>110</v>
      </c>
      <c r="F63" s="101" t="s">
        <v>106</v>
      </c>
      <c r="G63" s="45"/>
      <c r="H63" s="22" t="s">
        <v>25</v>
      </c>
      <c r="I63" s="48">
        <v>9000</v>
      </c>
      <c r="J63" s="102" t="s">
        <v>34</v>
      </c>
      <c r="K63" s="103">
        <f>I63*3</f>
        <v>27000</v>
      </c>
      <c r="L63" s="104">
        <v>450</v>
      </c>
      <c r="M63" s="102" t="s">
        <v>34</v>
      </c>
      <c r="N63" s="103">
        <f>L63*3</f>
        <v>1350</v>
      </c>
      <c r="O63" s="103">
        <f>K63+N63</f>
        <v>28350</v>
      </c>
      <c r="P63" s="104"/>
      <c r="Q63" s="104"/>
    </row>
    <row r="64" spans="1:17" ht="18">
      <c r="A64" s="45">
        <v>4</v>
      </c>
      <c r="B64" s="100"/>
      <c r="C64" s="100"/>
      <c r="D64" s="45"/>
      <c r="E64" s="45" t="s">
        <v>111</v>
      </c>
      <c r="F64" s="75" t="s">
        <v>24</v>
      </c>
      <c r="G64" s="45"/>
      <c r="H64" s="22" t="s">
        <v>25</v>
      </c>
      <c r="I64" s="48">
        <v>9000</v>
      </c>
      <c r="J64" s="102" t="s">
        <v>34</v>
      </c>
      <c r="K64" s="103">
        <f>I64*3</f>
        <v>27000</v>
      </c>
      <c r="L64" s="104">
        <v>450</v>
      </c>
      <c r="M64" s="102" t="s">
        <v>34</v>
      </c>
      <c r="N64" s="103">
        <f>L64*3</f>
        <v>1350</v>
      </c>
      <c r="O64" s="103">
        <f>K64+N64</f>
        <v>28350</v>
      </c>
      <c r="P64" s="104"/>
      <c r="Q64" s="104"/>
    </row>
    <row r="65" spans="1:17" ht="18">
      <c r="A65" s="45">
        <v>5</v>
      </c>
      <c r="B65" s="100"/>
      <c r="C65" s="100"/>
      <c r="D65" s="45" t="s">
        <v>112</v>
      </c>
      <c r="E65" s="45" t="s">
        <v>113</v>
      </c>
      <c r="F65" s="75" t="s">
        <v>24</v>
      </c>
      <c r="G65" s="45"/>
      <c r="H65" s="22" t="s">
        <v>25</v>
      </c>
      <c r="I65" s="48">
        <v>9000</v>
      </c>
      <c r="J65" s="102" t="s">
        <v>34</v>
      </c>
      <c r="K65" s="103">
        <f>I65*3</f>
        <v>27000</v>
      </c>
      <c r="L65" s="104">
        <v>450</v>
      </c>
      <c r="M65" s="102" t="s">
        <v>34</v>
      </c>
      <c r="N65" s="103">
        <f>L65*3</f>
        <v>1350</v>
      </c>
      <c r="O65" s="103">
        <f>K65+N65</f>
        <v>28350</v>
      </c>
      <c r="P65" s="104"/>
      <c r="Q65" s="104"/>
    </row>
    <row r="66" spans="1:17" ht="18.75" thickBot="1">
      <c r="A66" s="45"/>
      <c r="B66" s="100"/>
      <c r="C66" s="100"/>
      <c r="D66" s="45"/>
      <c r="E66" s="46" t="s">
        <v>30</v>
      </c>
      <c r="F66" s="75"/>
      <c r="G66" s="45"/>
      <c r="H66" s="22"/>
      <c r="I66" s="105">
        <f>SUM(I61:I65)</f>
        <v>45000</v>
      </c>
      <c r="J66" s="106"/>
      <c r="K66" s="105">
        <f>SUM(K61:K65)</f>
        <v>135000</v>
      </c>
      <c r="L66" s="105">
        <f>SUM(L61:L65)</f>
        <v>2250</v>
      </c>
      <c r="M66" s="105"/>
      <c r="N66" s="105">
        <f>SUM(N61:N65)</f>
        <v>6750</v>
      </c>
      <c r="O66" s="107">
        <f>SUM(O61:O65)</f>
        <v>141750</v>
      </c>
      <c r="P66" s="105"/>
      <c r="Q66" s="105"/>
    </row>
    <row r="67" spans="1:17" ht="18.75" thickTop="1">
      <c r="A67" s="45"/>
      <c r="B67" s="45"/>
      <c r="C67" s="57"/>
      <c r="D67" s="45"/>
      <c r="E67" s="45"/>
      <c r="F67" s="75"/>
      <c r="G67" s="44"/>
      <c r="H67" s="22"/>
      <c r="I67" s="48"/>
      <c r="J67" s="48"/>
      <c r="K67" s="48"/>
      <c r="L67" s="48"/>
      <c r="M67" s="48"/>
      <c r="N67" s="48"/>
      <c r="O67" s="108"/>
      <c r="P67" s="48"/>
      <c r="Q67" s="48"/>
    </row>
    <row r="68" spans="1:17" ht="18">
      <c r="A68" s="57">
        <v>1</v>
      </c>
      <c r="B68" s="57" t="s">
        <v>114</v>
      </c>
      <c r="C68" s="57" t="s">
        <v>115</v>
      </c>
      <c r="D68" s="86" t="s">
        <v>116</v>
      </c>
      <c r="E68" s="86" t="s">
        <v>117</v>
      </c>
      <c r="F68" s="68" t="s">
        <v>49</v>
      </c>
      <c r="G68" s="109"/>
      <c r="H68" s="64" t="s">
        <v>25</v>
      </c>
      <c r="I68" s="55">
        <v>9000</v>
      </c>
      <c r="J68" s="56">
        <v>20972</v>
      </c>
      <c r="K68" s="53">
        <f aca="true" t="shared" si="10" ref="K68:K77">I68</f>
        <v>9000</v>
      </c>
      <c r="L68" s="53">
        <v>450</v>
      </c>
      <c r="M68" s="56">
        <v>20972</v>
      </c>
      <c r="N68" s="53">
        <f aca="true" t="shared" si="11" ref="N68:N77">L68</f>
        <v>450</v>
      </c>
      <c r="O68" s="53">
        <f aca="true" t="shared" si="12" ref="O68:O77">K68+N68</f>
        <v>9450</v>
      </c>
      <c r="P68" s="53">
        <f>9828</f>
        <v>9828</v>
      </c>
      <c r="Q68" s="53">
        <f aca="true" t="shared" si="13" ref="Q68:Q77">O68-P68</f>
        <v>-378</v>
      </c>
    </row>
    <row r="69" spans="1:17" ht="18">
      <c r="A69" s="57">
        <v>2</v>
      </c>
      <c r="B69" s="57"/>
      <c r="C69" s="57"/>
      <c r="D69" s="86"/>
      <c r="E69" s="86" t="s">
        <v>118</v>
      </c>
      <c r="F69" s="68" t="s">
        <v>49</v>
      </c>
      <c r="G69" s="109"/>
      <c r="H69" s="64" t="s">
        <v>25</v>
      </c>
      <c r="I69" s="55">
        <v>9000</v>
      </c>
      <c r="J69" s="56">
        <v>20972</v>
      </c>
      <c r="K69" s="53">
        <f t="shared" si="10"/>
        <v>9000</v>
      </c>
      <c r="L69" s="53">
        <v>450</v>
      </c>
      <c r="M69" s="56">
        <v>20972</v>
      </c>
      <c r="N69" s="53">
        <f t="shared" si="11"/>
        <v>450</v>
      </c>
      <c r="O69" s="53">
        <f t="shared" si="12"/>
        <v>9450</v>
      </c>
      <c r="P69" s="53">
        <f>9828</f>
        <v>9828</v>
      </c>
      <c r="Q69" s="53">
        <f t="shared" si="13"/>
        <v>-378</v>
      </c>
    </row>
    <row r="70" spans="1:17" ht="18">
      <c r="A70" s="57">
        <v>3</v>
      </c>
      <c r="B70" s="57"/>
      <c r="C70" s="57"/>
      <c r="D70" s="86"/>
      <c r="E70" s="86" t="s">
        <v>119</v>
      </c>
      <c r="F70" s="68" t="s">
        <v>49</v>
      </c>
      <c r="G70" s="109"/>
      <c r="H70" s="64" t="s">
        <v>25</v>
      </c>
      <c r="I70" s="55">
        <v>9000</v>
      </c>
      <c r="J70" s="56">
        <v>20972</v>
      </c>
      <c r="K70" s="53">
        <f t="shared" si="10"/>
        <v>9000</v>
      </c>
      <c r="L70" s="53">
        <v>450</v>
      </c>
      <c r="M70" s="56">
        <v>20972</v>
      </c>
      <c r="N70" s="53">
        <f t="shared" si="11"/>
        <v>450</v>
      </c>
      <c r="O70" s="53">
        <f t="shared" si="12"/>
        <v>9450</v>
      </c>
      <c r="P70" s="53">
        <f>9828</f>
        <v>9828</v>
      </c>
      <c r="Q70" s="53">
        <f t="shared" si="13"/>
        <v>-378</v>
      </c>
    </row>
    <row r="71" spans="1:17" ht="18">
      <c r="A71" s="57">
        <v>4</v>
      </c>
      <c r="B71" s="57"/>
      <c r="C71" s="57"/>
      <c r="D71" s="86"/>
      <c r="E71" s="86" t="s">
        <v>120</v>
      </c>
      <c r="F71" s="68" t="s">
        <v>49</v>
      </c>
      <c r="G71" s="109"/>
      <c r="H71" s="64" t="s">
        <v>25</v>
      </c>
      <c r="I71" s="55">
        <v>9000</v>
      </c>
      <c r="J71" s="56">
        <v>20972</v>
      </c>
      <c r="K71" s="53">
        <f t="shared" si="10"/>
        <v>9000</v>
      </c>
      <c r="L71" s="53">
        <v>450</v>
      </c>
      <c r="M71" s="56">
        <v>20972</v>
      </c>
      <c r="N71" s="53">
        <f t="shared" si="11"/>
        <v>450</v>
      </c>
      <c r="O71" s="53">
        <f t="shared" si="12"/>
        <v>9450</v>
      </c>
      <c r="P71" s="53">
        <f>9828</f>
        <v>9828</v>
      </c>
      <c r="Q71" s="53">
        <f t="shared" si="13"/>
        <v>-378</v>
      </c>
    </row>
    <row r="72" spans="1:17" ht="18">
      <c r="A72" s="57">
        <v>5</v>
      </c>
      <c r="B72" s="57"/>
      <c r="C72" s="57"/>
      <c r="D72" s="86"/>
      <c r="E72" s="86" t="s">
        <v>121</v>
      </c>
      <c r="F72" s="68" t="s">
        <v>49</v>
      </c>
      <c r="G72" s="109"/>
      <c r="H72" s="64" t="s">
        <v>25</v>
      </c>
      <c r="I72" s="55">
        <v>9000</v>
      </c>
      <c r="J72" s="56">
        <v>20972</v>
      </c>
      <c r="K72" s="53">
        <f t="shared" si="10"/>
        <v>9000</v>
      </c>
      <c r="L72" s="53">
        <v>450</v>
      </c>
      <c r="M72" s="56">
        <v>20972</v>
      </c>
      <c r="N72" s="53">
        <f t="shared" si="11"/>
        <v>450</v>
      </c>
      <c r="O72" s="53">
        <f t="shared" si="12"/>
        <v>9450</v>
      </c>
      <c r="P72" s="53">
        <f>9450</f>
        <v>9450</v>
      </c>
      <c r="Q72" s="53">
        <f t="shared" si="13"/>
        <v>0</v>
      </c>
    </row>
    <row r="73" spans="1:17" ht="18">
      <c r="A73" s="57">
        <v>6</v>
      </c>
      <c r="B73" s="57"/>
      <c r="C73" s="57"/>
      <c r="D73" s="86" t="s">
        <v>122</v>
      </c>
      <c r="E73" s="86" t="s">
        <v>123</v>
      </c>
      <c r="F73" s="68" t="s">
        <v>106</v>
      </c>
      <c r="G73" s="109"/>
      <c r="H73" s="64" t="s">
        <v>25</v>
      </c>
      <c r="I73" s="55">
        <v>15000</v>
      </c>
      <c r="J73" s="56">
        <v>20972</v>
      </c>
      <c r="K73" s="53">
        <f t="shared" si="10"/>
        <v>15000</v>
      </c>
      <c r="L73" s="53">
        <v>750</v>
      </c>
      <c r="M73" s="56">
        <v>20972</v>
      </c>
      <c r="N73" s="53">
        <f t="shared" si="11"/>
        <v>750</v>
      </c>
      <c r="O73" s="53">
        <f t="shared" si="12"/>
        <v>15750</v>
      </c>
      <c r="P73" s="53">
        <f>15750</f>
        <v>15750</v>
      </c>
      <c r="Q73" s="53">
        <f t="shared" si="13"/>
        <v>0</v>
      </c>
    </row>
    <row r="74" spans="1:17" ht="18">
      <c r="A74" s="57">
        <v>7</v>
      </c>
      <c r="B74" s="57"/>
      <c r="C74" s="57"/>
      <c r="D74" s="86"/>
      <c r="E74" s="86" t="s">
        <v>124</v>
      </c>
      <c r="F74" s="68" t="s">
        <v>49</v>
      </c>
      <c r="G74" s="109"/>
      <c r="H74" s="64" t="s">
        <v>25</v>
      </c>
      <c r="I74" s="55">
        <v>9000</v>
      </c>
      <c r="J74" s="56">
        <v>20972</v>
      </c>
      <c r="K74" s="53">
        <f t="shared" si="10"/>
        <v>9000</v>
      </c>
      <c r="L74" s="53">
        <v>450</v>
      </c>
      <c r="M74" s="56">
        <v>20972</v>
      </c>
      <c r="N74" s="53">
        <f t="shared" si="11"/>
        <v>450</v>
      </c>
      <c r="O74" s="53">
        <f t="shared" si="12"/>
        <v>9450</v>
      </c>
      <c r="P74" s="53">
        <f>9828</f>
        <v>9828</v>
      </c>
      <c r="Q74" s="53">
        <f t="shared" si="13"/>
        <v>-378</v>
      </c>
    </row>
    <row r="75" spans="1:17" ht="18">
      <c r="A75" s="57">
        <v>8</v>
      </c>
      <c r="B75" s="57"/>
      <c r="C75" s="57"/>
      <c r="D75" s="86"/>
      <c r="E75" s="86" t="s">
        <v>125</v>
      </c>
      <c r="F75" s="68" t="s">
        <v>49</v>
      </c>
      <c r="G75" s="109"/>
      <c r="H75" s="64" t="s">
        <v>25</v>
      </c>
      <c r="I75" s="55">
        <v>9000</v>
      </c>
      <c r="J75" s="56">
        <v>20972</v>
      </c>
      <c r="K75" s="53">
        <f t="shared" si="10"/>
        <v>9000</v>
      </c>
      <c r="L75" s="53">
        <v>450</v>
      </c>
      <c r="M75" s="56">
        <v>20972</v>
      </c>
      <c r="N75" s="53">
        <f t="shared" si="11"/>
        <v>450</v>
      </c>
      <c r="O75" s="53">
        <f t="shared" si="12"/>
        <v>9450</v>
      </c>
      <c r="P75" s="53">
        <f>9450</f>
        <v>9450</v>
      </c>
      <c r="Q75" s="53">
        <f t="shared" si="13"/>
        <v>0</v>
      </c>
    </row>
    <row r="76" spans="1:17" ht="18">
      <c r="A76" s="57">
        <v>9</v>
      </c>
      <c r="B76" s="57"/>
      <c r="C76" s="57"/>
      <c r="D76" s="86" t="s">
        <v>126</v>
      </c>
      <c r="E76" s="86" t="s">
        <v>127</v>
      </c>
      <c r="F76" s="68" t="s">
        <v>106</v>
      </c>
      <c r="G76" s="109"/>
      <c r="H76" s="64" t="s">
        <v>25</v>
      </c>
      <c r="I76" s="55">
        <v>15000</v>
      </c>
      <c r="J76" s="56">
        <v>20972</v>
      </c>
      <c r="K76" s="53">
        <f t="shared" si="10"/>
        <v>15000</v>
      </c>
      <c r="L76" s="53">
        <v>750</v>
      </c>
      <c r="M76" s="56">
        <v>20972</v>
      </c>
      <c r="N76" s="53">
        <f t="shared" si="11"/>
        <v>750</v>
      </c>
      <c r="O76" s="53">
        <f t="shared" si="12"/>
        <v>15750</v>
      </c>
      <c r="P76" s="53">
        <f>15750</f>
        <v>15750</v>
      </c>
      <c r="Q76" s="53">
        <f t="shared" si="13"/>
        <v>0</v>
      </c>
    </row>
    <row r="77" spans="1:17" ht="18">
      <c r="A77" s="57">
        <v>10</v>
      </c>
      <c r="B77" s="57"/>
      <c r="C77" s="57"/>
      <c r="D77" s="86"/>
      <c r="E77" s="86" t="s">
        <v>128</v>
      </c>
      <c r="F77" s="68" t="s">
        <v>49</v>
      </c>
      <c r="G77" s="109"/>
      <c r="H77" s="64" t="s">
        <v>25</v>
      </c>
      <c r="I77" s="55">
        <v>9000</v>
      </c>
      <c r="J77" s="56">
        <v>20972</v>
      </c>
      <c r="K77" s="53">
        <f t="shared" si="10"/>
        <v>9000</v>
      </c>
      <c r="L77" s="53">
        <v>450</v>
      </c>
      <c r="M77" s="56">
        <v>20972</v>
      </c>
      <c r="N77" s="53">
        <f t="shared" si="11"/>
        <v>450</v>
      </c>
      <c r="O77" s="53">
        <f t="shared" si="12"/>
        <v>9450</v>
      </c>
      <c r="P77" s="53">
        <f>9828</f>
        <v>9828</v>
      </c>
      <c r="Q77" s="53">
        <f t="shared" si="13"/>
        <v>-378</v>
      </c>
    </row>
    <row r="78" spans="1:17" ht="18.75" thickBot="1">
      <c r="A78" s="57"/>
      <c r="B78" s="57"/>
      <c r="C78" s="57"/>
      <c r="D78" s="60"/>
      <c r="E78" s="110" t="s">
        <v>30</v>
      </c>
      <c r="F78" s="75"/>
      <c r="G78" s="22"/>
      <c r="H78" s="22"/>
      <c r="I78" s="62">
        <f>SUM(I68:I77)</f>
        <v>102000</v>
      </c>
      <c r="J78" s="62"/>
      <c r="K78" s="62">
        <f>SUM(K68:K77)</f>
        <v>102000</v>
      </c>
      <c r="L78" s="62">
        <f>SUM(L68:L77)</f>
        <v>5100</v>
      </c>
      <c r="M78" s="62"/>
      <c r="N78" s="62">
        <f>SUM(N68:N77)</f>
        <v>5100</v>
      </c>
      <c r="O78" s="63">
        <f>SUM(O68:O77)</f>
        <v>107100</v>
      </c>
      <c r="P78" s="62">
        <f>SUM(P68:P77)</f>
        <v>109368</v>
      </c>
      <c r="Q78" s="62">
        <f>SUM(Q68:Q77)</f>
        <v>-2268</v>
      </c>
    </row>
    <row r="79" spans="1:17" ht="18.75" thickTop="1">
      <c r="A79" s="45"/>
      <c r="B79" s="45"/>
      <c r="C79" s="45"/>
      <c r="D79" s="44"/>
      <c r="E79" s="46"/>
      <c r="F79" s="75"/>
      <c r="G79" s="22"/>
      <c r="H79" s="22"/>
      <c r="I79" s="48"/>
      <c r="J79" s="44"/>
      <c r="K79" s="48"/>
      <c r="L79" s="48"/>
      <c r="M79" s="44"/>
      <c r="N79" s="48"/>
      <c r="O79" s="108"/>
      <c r="P79" s="48"/>
      <c r="Q79" s="48"/>
    </row>
    <row r="80" spans="1:17" ht="18">
      <c r="A80" s="57">
        <v>1</v>
      </c>
      <c r="B80" s="57" t="s">
        <v>114</v>
      </c>
      <c r="C80" s="57" t="s">
        <v>129</v>
      </c>
      <c r="D80" s="57" t="s">
        <v>130</v>
      </c>
      <c r="E80" s="57" t="s">
        <v>131</v>
      </c>
      <c r="F80" s="75" t="s">
        <v>24</v>
      </c>
      <c r="G80" s="22"/>
      <c r="H80" s="22" t="s">
        <v>25</v>
      </c>
      <c r="I80" s="55">
        <v>9000</v>
      </c>
      <c r="J80" s="56" t="s">
        <v>34</v>
      </c>
      <c r="K80" s="55">
        <f aca="true" t="shared" si="14" ref="K80:K85">I80*3</f>
        <v>27000</v>
      </c>
      <c r="L80" s="55">
        <v>450</v>
      </c>
      <c r="M80" s="56" t="s">
        <v>34</v>
      </c>
      <c r="N80" s="55">
        <f aca="true" t="shared" si="15" ref="N80:N85">L80*3</f>
        <v>1350</v>
      </c>
      <c r="O80" s="55">
        <f aca="true" t="shared" si="16" ref="O80:O85">K80+N80</f>
        <v>28350</v>
      </c>
      <c r="P80" s="55">
        <f aca="true" t="shared" si="17" ref="P80:P85">9450*3</f>
        <v>28350</v>
      </c>
      <c r="Q80" s="55">
        <f aca="true" t="shared" si="18" ref="Q80:Q85">O80-P80</f>
        <v>0</v>
      </c>
    </row>
    <row r="81" spans="1:17" ht="18">
      <c r="A81" s="57">
        <v>2</v>
      </c>
      <c r="B81" s="57"/>
      <c r="C81" s="57"/>
      <c r="D81" s="57"/>
      <c r="E81" s="57" t="s">
        <v>132</v>
      </c>
      <c r="F81" s="75" t="s">
        <v>24</v>
      </c>
      <c r="G81" s="22"/>
      <c r="H81" s="22" t="s">
        <v>25</v>
      </c>
      <c r="I81" s="55">
        <v>9000</v>
      </c>
      <c r="J81" s="56" t="s">
        <v>34</v>
      </c>
      <c r="K81" s="55">
        <f t="shared" si="14"/>
        <v>27000</v>
      </c>
      <c r="L81" s="55">
        <v>450</v>
      </c>
      <c r="M81" s="56" t="s">
        <v>34</v>
      </c>
      <c r="N81" s="55">
        <f t="shared" si="15"/>
        <v>1350</v>
      </c>
      <c r="O81" s="55">
        <f t="shared" si="16"/>
        <v>28350</v>
      </c>
      <c r="P81" s="55">
        <f t="shared" si="17"/>
        <v>28350</v>
      </c>
      <c r="Q81" s="55">
        <f t="shared" si="18"/>
        <v>0</v>
      </c>
    </row>
    <row r="82" spans="1:17" ht="18">
      <c r="A82" s="57">
        <v>3</v>
      </c>
      <c r="B82" s="57"/>
      <c r="C82" s="57"/>
      <c r="D82" s="57" t="s">
        <v>133</v>
      </c>
      <c r="E82" s="57" t="s">
        <v>134</v>
      </c>
      <c r="F82" s="75" t="s">
        <v>24</v>
      </c>
      <c r="G82" s="22"/>
      <c r="H82" s="22" t="s">
        <v>25</v>
      </c>
      <c r="I82" s="55">
        <v>9000</v>
      </c>
      <c r="J82" s="56" t="s">
        <v>34</v>
      </c>
      <c r="K82" s="55">
        <f t="shared" si="14"/>
        <v>27000</v>
      </c>
      <c r="L82" s="55">
        <v>450</v>
      </c>
      <c r="M82" s="56" t="s">
        <v>34</v>
      </c>
      <c r="N82" s="55">
        <f t="shared" si="15"/>
        <v>1350</v>
      </c>
      <c r="O82" s="55">
        <f t="shared" si="16"/>
        <v>28350</v>
      </c>
      <c r="P82" s="55">
        <f t="shared" si="17"/>
        <v>28350</v>
      </c>
      <c r="Q82" s="55">
        <f t="shared" si="18"/>
        <v>0</v>
      </c>
    </row>
    <row r="83" spans="1:17" ht="18">
      <c r="A83" s="57">
        <v>4</v>
      </c>
      <c r="B83" s="57"/>
      <c r="C83" s="57"/>
      <c r="D83" s="57" t="s">
        <v>135</v>
      </c>
      <c r="E83" s="60" t="s">
        <v>136</v>
      </c>
      <c r="F83" s="75" t="s">
        <v>24</v>
      </c>
      <c r="G83" s="22" t="s">
        <v>25</v>
      </c>
      <c r="H83" s="22"/>
      <c r="I83" s="55">
        <v>9000</v>
      </c>
      <c r="J83" s="56" t="s">
        <v>34</v>
      </c>
      <c r="K83" s="55">
        <f t="shared" si="14"/>
        <v>27000</v>
      </c>
      <c r="L83" s="55">
        <v>450</v>
      </c>
      <c r="M83" s="56" t="s">
        <v>34</v>
      </c>
      <c r="N83" s="55">
        <f t="shared" si="15"/>
        <v>1350</v>
      </c>
      <c r="O83" s="55">
        <f t="shared" si="16"/>
        <v>28350</v>
      </c>
      <c r="P83" s="55">
        <f t="shared" si="17"/>
        <v>28350</v>
      </c>
      <c r="Q83" s="55">
        <f t="shared" si="18"/>
        <v>0</v>
      </c>
    </row>
    <row r="84" spans="1:17" ht="18">
      <c r="A84" s="57">
        <v>5</v>
      </c>
      <c r="B84" s="57"/>
      <c r="C84" s="57"/>
      <c r="D84" s="57"/>
      <c r="E84" s="60" t="s">
        <v>137</v>
      </c>
      <c r="F84" s="75" t="s">
        <v>24</v>
      </c>
      <c r="G84" s="22" t="s">
        <v>25</v>
      </c>
      <c r="H84" s="22"/>
      <c r="I84" s="55">
        <v>9000</v>
      </c>
      <c r="J84" s="56" t="s">
        <v>34</v>
      </c>
      <c r="K84" s="55">
        <f t="shared" si="14"/>
        <v>27000</v>
      </c>
      <c r="L84" s="55">
        <v>450</v>
      </c>
      <c r="M84" s="56" t="s">
        <v>34</v>
      </c>
      <c r="N84" s="55">
        <f t="shared" si="15"/>
        <v>1350</v>
      </c>
      <c r="O84" s="55">
        <f t="shared" si="16"/>
        <v>28350</v>
      </c>
      <c r="P84" s="55">
        <f t="shared" si="17"/>
        <v>28350</v>
      </c>
      <c r="Q84" s="55">
        <f t="shared" si="18"/>
        <v>0</v>
      </c>
    </row>
    <row r="85" spans="1:17" ht="18">
      <c r="A85" s="57">
        <v>6</v>
      </c>
      <c r="B85" s="57"/>
      <c r="C85" s="57"/>
      <c r="D85" s="57"/>
      <c r="E85" s="60" t="s">
        <v>138</v>
      </c>
      <c r="F85" s="75" t="s">
        <v>24</v>
      </c>
      <c r="G85" s="22" t="s">
        <v>25</v>
      </c>
      <c r="H85" s="22"/>
      <c r="I85" s="55">
        <v>9000</v>
      </c>
      <c r="J85" s="56" t="s">
        <v>34</v>
      </c>
      <c r="K85" s="55">
        <f t="shared" si="14"/>
        <v>27000</v>
      </c>
      <c r="L85" s="55">
        <v>450</v>
      </c>
      <c r="M85" s="56" t="s">
        <v>34</v>
      </c>
      <c r="N85" s="55">
        <f t="shared" si="15"/>
        <v>1350</v>
      </c>
      <c r="O85" s="55">
        <f t="shared" si="16"/>
        <v>28350</v>
      </c>
      <c r="P85" s="55">
        <f t="shared" si="17"/>
        <v>28350</v>
      </c>
      <c r="Q85" s="55">
        <f t="shared" si="18"/>
        <v>0</v>
      </c>
    </row>
    <row r="86" spans="1:17" ht="18.75" thickBot="1">
      <c r="A86" s="57"/>
      <c r="B86" s="57"/>
      <c r="C86" s="57"/>
      <c r="D86" s="57"/>
      <c r="E86" s="110" t="s">
        <v>30</v>
      </c>
      <c r="F86" s="75"/>
      <c r="G86" s="22"/>
      <c r="H86" s="22"/>
      <c r="I86" s="62">
        <f>SUM(I80:I85)</f>
        <v>54000</v>
      </c>
      <c r="J86" s="62"/>
      <c r="K86" s="62">
        <f>SUM(K80:K85)</f>
        <v>162000</v>
      </c>
      <c r="L86" s="62">
        <f>SUM(L80:L82)</f>
        <v>1350</v>
      </c>
      <c r="M86" s="62"/>
      <c r="N86" s="62">
        <f>SUM(N80:N85)</f>
        <v>8100</v>
      </c>
      <c r="O86" s="63">
        <f>SUM(O80:O85)</f>
        <v>170100</v>
      </c>
      <c r="P86" s="62">
        <f>SUM(P80:P82)</f>
        <v>85050</v>
      </c>
      <c r="Q86" s="62">
        <f>SUM(Q80:Q82)</f>
        <v>0</v>
      </c>
    </row>
    <row r="87" spans="1:17" ht="18.75" thickTop="1">
      <c r="A87" s="45"/>
      <c r="B87" s="45"/>
      <c r="C87" s="45"/>
      <c r="D87" s="44"/>
      <c r="E87" s="46"/>
      <c r="F87" s="75"/>
      <c r="G87" s="22"/>
      <c r="H87" s="22"/>
      <c r="I87" s="48"/>
      <c r="J87" s="44"/>
      <c r="K87" s="48"/>
      <c r="L87" s="48"/>
      <c r="M87" s="44"/>
      <c r="N87" s="48"/>
      <c r="O87" s="108"/>
      <c r="P87" s="48"/>
      <c r="Q87" s="48"/>
    </row>
    <row r="88" spans="1:17" ht="18">
      <c r="A88" s="45">
        <v>1</v>
      </c>
      <c r="B88" s="45" t="s">
        <v>139</v>
      </c>
      <c r="C88" s="45" t="s">
        <v>140</v>
      </c>
      <c r="D88" s="45" t="s">
        <v>141</v>
      </c>
      <c r="E88" s="45" t="s">
        <v>142</v>
      </c>
      <c r="F88" s="44" t="s">
        <v>24</v>
      </c>
      <c r="G88" s="45"/>
      <c r="H88" s="22" t="s">
        <v>25</v>
      </c>
      <c r="I88" s="48">
        <v>9000</v>
      </c>
      <c r="J88" s="111" t="s">
        <v>143</v>
      </c>
      <c r="K88" s="112">
        <f aca="true" t="shared" si="19" ref="K88:K103">I88*3</f>
        <v>27000</v>
      </c>
      <c r="L88" s="113">
        <v>360</v>
      </c>
      <c r="M88" s="111" t="s">
        <v>143</v>
      </c>
      <c r="N88" s="112">
        <f aca="true" t="shared" si="20" ref="N88:N103">L88*3</f>
        <v>1080</v>
      </c>
      <c r="O88" s="48">
        <f aca="true" t="shared" si="21" ref="O88:O103">K88+N88</f>
        <v>28080</v>
      </c>
      <c r="P88" s="48"/>
      <c r="Q88" s="48"/>
    </row>
    <row r="89" spans="1:17" ht="18">
      <c r="A89" s="45">
        <v>2</v>
      </c>
      <c r="B89" s="45"/>
      <c r="C89" s="45"/>
      <c r="D89" s="45"/>
      <c r="E89" s="45" t="s">
        <v>144</v>
      </c>
      <c r="F89" s="44" t="s">
        <v>24</v>
      </c>
      <c r="G89" s="45"/>
      <c r="H89" s="22" t="s">
        <v>25</v>
      </c>
      <c r="I89" s="48">
        <v>9000</v>
      </c>
      <c r="J89" s="111" t="s">
        <v>143</v>
      </c>
      <c r="K89" s="112">
        <f t="shared" si="19"/>
        <v>27000</v>
      </c>
      <c r="L89" s="114">
        <v>360</v>
      </c>
      <c r="M89" s="111" t="s">
        <v>143</v>
      </c>
      <c r="N89" s="112">
        <f t="shared" si="20"/>
        <v>1080</v>
      </c>
      <c r="O89" s="48">
        <f t="shared" si="21"/>
        <v>28080</v>
      </c>
      <c r="P89" s="48"/>
      <c r="Q89" s="48"/>
    </row>
    <row r="90" spans="1:17" ht="18">
      <c r="A90" s="45">
        <v>3</v>
      </c>
      <c r="B90" s="45"/>
      <c r="C90" s="45"/>
      <c r="D90" s="45" t="s">
        <v>145</v>
      </c>
      <c r="E90" s="45" t="s">
        <v>146</v>
      </c>
      <c r="F90" s="44" t="s">
        <v>24</v>
      </c>
      <c r="G90" s="45"/>
      <c r="H90" s="22" t="s">
        <v>25</v>
      </c>
      <c r="I90" s="48">
        <v>9000</v>
      </c>
      <c r="J90" s="111" t="s">
        <v>143</v>
      </c>
      <c r="K90" s="112">
        <f t="shared" si="19"/>
        <v>27000</v>
      </c>
      <c r="L90" s="113">
        <v>360</v>
      </c>
      <c r="M90" s="111" t="s">
        <v>143</v>
      </c>
      <c r="N90" s="112">
        <f t="shared" si="20"/>
        <v>1080</v>
      </c>
      <c r="O90" s="48">
        <f t="shared" si="21"/>
        <v>28080</v>
      </c>
      <c r="P90" s="48"/>
      <c r="Q90" s="48"/>
    </row>
    <row r="91" spans="1:17" ht="18">
      <c r="A91" s="45">
        <v>4</v>
      </c>
      <c r="B91" s="45"/>
      <c r="C91" s="45"/>
      <c r="D91" s="45"/>
      <c r="E91" s="45" t="s">
        <v>147</v>
      </c>
      <c r="F91" s="44" t="s">
        <v>24</v>
      </c>
      <c r="G91" s="45"/>
      <c r="H91" s="22" t="s">
        <v>25</v>
      </c>
      <c r="I91" s="48">
        <v>9000</v>
      </c>
      <c r="J91" s="111" t="s">
        <v>143</v>
      </c>
      <c r="K91" s="112">
        <f t="shared" si="19"/>
        <v>27000</v>
      </c>
      <c r="L91" s="114">
        <v>360</v>
      </c>
      <c r="M91" s="111" t="s">
        <v>143</v>
      </c>
      <c r="N91" s="112">
        <f t="shared" si="20"/>
        <v>1080</v>
      </c>
      <c r="O91" s="48">
        <f t="shared" si="21"/>
        <v>28080</v>
      </c>
      <c r="P91" s="48"/>
      <c r="Q91" s="48"/>
    </row>
    <row r="92" spans="1:17" ht="18">
      <c r="A92" s="45">
        <v>5</v>
      </c>
      <c r="B92" s="45"/>
      <c r="C92" s="45"/>
      <c r="D92" s="45" t="s">
        <v>148</v>
      </c>
      <c r="E92" s="45" t="s">
        <v>149</v>
      </c>
      <c r="F92" s="44" t="s">
        <v>24</v>
      </c>
      <c r="G92" s="45"/>
      <c r="H92" s="22" t="s">
        <v>25</v>
      </c>
      <c r="I92" s="48">
        <v>9000</v>
      </c>
      <c r="J92" s="111" t="s">
        <v>143</v>
      </c>
      <c r="K92" s="112">
        <f t="shared" si="19"/>
        <v>27000</v>
      </c>
      <c r="L92" s="113">
        <v>360</v>
      </c>
      <c r="M92" s="111" t="s">
        <v>143</v>
      </c>
      <c r="N92" s="112">
        <f t="shared" si="20"/>
        <v>1080</v>
      </c>
      <c r="O92" s="48">
        <f t="shared" si="21"/>
        <v>28080</v>
      </c>
      <c r="P92" s="48"/>
      <c r="Q92" s="48"/>
    </row>
    <row r="93" spans="1:17" ht="18">
      <c r="A93" s="45">
        <v>6</v>
      </c>
      <c r="B93" s="45"/>
      <c r="C93" s="45"/>
      <c r="D93" s="45"/>
      <c r="E93" s="45" t="s">
        <v>150</v>
      </c>
      <c r="F93" s="44" t="s">
        <v>24</v>
      </c>
      <c r="G93" s="45"/>
      <c r="H93" s="22" t="s">
        <v>25</v>
      </c>
      <c r="I93" s="48">
        <v>9000</v>
      </c>
      <c r="J93" s="111" t="s">
        <v>143</v>
      </c>
      <c r="K93" s="112">
        <f t="shared" si="19"/>
        <v>27000</v>
      </c>
      <c r="L93" s="114">
        <v>360</v>
      </c>
      <c r="M93" s="111" t="s">
        <v>143</v>
      </c>
      <c r="N93" s="112">
        <f t="shared" si="20"/>
        <v>1080</v>
      </c>
      <c r="O93" s="48">
        <f t="shared" si="21"/>
        <v>28080</v>
      </c>
      <c r="P93" s="48"/>
      <c r="Q93" s="48"/>
    </row>
    <row r="94" spans="1:17" ht="18">
      <c r="A94" s="45">
        <v>7</v>
      </c>
      <c r="B94" s="45"/>
      <c r="C94" s="45"/>
      <c r="D94" s="45"/>
      <c r="E94" s="45" t="s">
        <v>151</v>
      </c>
      <c r="F94" s="44" t="s">
        <v>24</v>
      </c>
      <c r="G94" s="45"/>
      <c r="H94" s="22" t="s">
        <v>25</v>
      </c>
      <c r="I94" s="48">
        <v>9000</v>
      </c>
      <c r="J94" s="111" t="s">
        <v>143</v>
      </c>
      <c r="K94" s="112">
        <f t="shared" si="19"/>
        <v>27000</v>
      </c>
      <c r="L94" s="113">
        <v>360</v>
      </c>
      <c r="M94" s="111" t="s">
        <v>143</v>
      </c>
      <c r="N94" s="112">
        <f t="shared" si="20"/>
        <v>1080</v>
      </c>
      <c r="O94" s="48">
        <f t="shared" si="21"/>
        <v>28080</v>
      </c>
      <c r="P94" s="48"/>
      <c r="Q94" s="48"/>
    </row>
    <row r="95" spans="1:17" ht="18">
      <c r="A95" s="45">
        <v>8</v>
      </c>
      <c r="B95" s="37"/>
      <c r="C95" s="45"/>
      <c r="D95" s="45"/>
      <c r="E95" s="45" t="s">
        <v>152</v>
      </c>
      <c r="F95" s="44" t="s">
        <v>24</v>
      </c>
      <c r="G95" s="45"/>
      <c r="H95" s="22" t="s">
        <v>25</v>
      </c>
      <c r="I95" s="48">
        <v>9000</v>
      </c>
      <c r="J95" s="111" t="s">
        <v>143</v>
      </c>
      <c r="K95" s="112">
        <f t="shared" si="19"/>
        <v>27000</v>
      </c>
      <c r="L95" s="114">
        <v>360</v>
      </c>
      <c r="M95" s="111" t="s">
        <v>143</v>
      </c>
      <c r="N95" s="112">
        <f t="shared" si="20"/>
        <v>1080</v>
      </c>
      <c r="O95" s="48">
        <f t="shared" si="21"/>
        <v>28080</v>
      </c>
      <c r="P95" s="48"/>
      <c r="Q95" s="48"/>
    </row>
    <row r="96" spans="1:17" ht="18">
      <c r="A96" s="45">
        <v>1</v>
      </c>
      <c r="B96" s="45" t="s">
        <v>139</v>
      </c>
      <c r="C96" s="45" t="s">
        <v>140</v>
      </c>
      <c r="D96" s="45" t="s">
        <v>141</v>
      </c>
      <c r="E96" s="45" t="s">
        <v>142</v>
      </c>
      <c r="F96" s="44" t="s">
        <v>24</v>
      </c>
      <c r="G96" s="45"/>
      <c r="H96" s="22" t="s">
        <v>25</v>
      </c>
      <c r="I96" s="48">
        <v>9000</v>
      </c>
      <c r="J96" s="111" t="s">
        <v>153</v>
      </c>
      <c r="K96" s="112">
        <f t="shared" si="19"/>
        <v>27000</v>
      </c>
      <c r="L96" s="113">
        <v>450</v>
      </c>
      <c r="M96" s="111" t="s">
        <v>153</v>
      </c>
      <c r="N96" s="112">
        <f t="shared" si="20"/>
        <v>1350</v>
      </c>
      <c r="O96" s="48">
        <f t="shared" si="21"/>
        <v>28350</v>
      </c>
      <c r="P96" s="48"/>
      <c r="Q96" s="48"/>
    </row>
    <row r="97" spans="1:17" ht="18">
      <c r="A97" s="45">
        <v>2</v>
      </c>
      <c r="B97" s="45"/>
      <c r="C97" s="45"/>
      <c r="D97" s="45"/>
      <c r="E97" s="45" t="s">
        <v>144</v>
      </c>
      <c r="F97" s="44" t="s">
        <v>24</v>
      </c>
      <c r="G97" s="45"/>
      <c r="H97" s="22" t="s">
        <v>25</v>
      </c>
      <c r="I97" s="48">
        <v>9000</v>
      </c>
      <c r="J97" s="111" t="s">
        <v>153</v>
      </c>
      <c r="K97" s="112">
        <f t="shared" si="19"/>
        <v>27000</v>
      </c>
      <c r="L97" s="114">
        <v>450</v>
      </c>
      <c r="M97" s="111" t="s">
        <v>153</v>
      </c>
      <c r="N97" s="112">
        <f t="shared" si="20"/>
        <v>1350</v>
      </c>
      <c r="O97" s="48">
        <f t="shared" si="21"/>
        <v>28350</v>
      </c>
      <c r="P97" s="48"/>
      <c r="Q97" s="48"/>
    </row>
    <row r="98" spans="1:17" ht="18">
      <c r="A98" s="45">
        <v>3</v>
      </c>
      <c r="B98" s="45"/>
      <c r="C98" s="45"/>
      <c r="D98" s="45" t="s">
        <v>145</v>
      </c>
      <c r="E98" s="45" t="s">
        <v>146</v>
      </c>
      <c r="F98" s="44" t="s">
        <v>24</v>
      </c>
      <c r="G98" s="45"/>
      <c r="H98" s="22" t="s">
        <v>25</v>
      </c>
      <c r="I98" s="48">
        <v>9000</v>
      </c>
      <c r="J98" s="111" t="s">
        <v>153</v>
      </c>
      <c r="K98" s="112">
        <f t="shared" si="19"/>
        <v>27000</v>
      </c>
      <c r="L98" s="113">
        <v>450</v>
      </c>
      <c r="M98" s="111" t="s">
        <v>153</v>
      </c>
      <c r="N98" s="112">
        <f t="shared" si="20"/>
        <v>1350</v>
      </c>
      <c r="O98" s="48">
        <f t="shared" si="21"/>
        <v>28350</v>
      </c>
      <c r="P98" s="48"/>
      <c r="Q98" s="48"/>
    </row>
    <row r="99" spans="1:17" ht="18">
      <c r="A99" s="45">
        <v>4</v>
      </c>
      <c r="B99" s="45"/>
      <c r="C99" s="45"/>
      <c r="D99" s="45"/>
      <c r="E99" s="45" t="s">
        <v>147</v>
      </c>
      <c r="F99" s="44" t="s">
        <v>24</v>
      </c>
      <c r="G99" s="45"/>
      <c r="H99" s="22" t="s">
        <v>25</v>
      </c>
      <c r="I99" s="48">
        <v>9000</v>
      </c>
      <c r="J99" s="111" t="s">
        <v>153</v>
      </c>
      <c r="K99" s="112">
        <f t="shared" si="19"/>
        <v>27000</v>
      </c>
      <c r="L99" s="114">
        <v>450</v>
      </c>
      <c r="M99" s="111" t="s">
        <v>153</v>
      </c>
      <c r="N99" s="112">
        <f t="shared" si="20"/>
        <v>1350</v>
      </c>
      <c r="O99" s="48">
        <f t="shared" si="21"/>
        <v>28350</v>
      </c>
      <c r="P99" s="48"/>
      <c r="Q99" s="48"/>
    </row>
    <row r="100" spans="1:17" ht="18">
      <c r="A100" s="45">
        <v>5</v>
      </c>
      <c r="B100" s="45"/>
      <c r="C100" s="45"/>
      <c r="D100" s="45" t="s">
        <v>148</v>
      </c>
      <c r="E100" s="45" t="s">
        <v>149</v>
      </c>
      <c r="F100" s="44" t="s">
        <v>24</v>
      </c>
      <c r="G100" s="45"/>
      <c r="H100" s="22" t="s">
        <v>25</v>
      </c>
      <c r="I100" s="48">
        <v>9000</v>
      </c>
      <c r="J100" s="111" t="s">
        <v>153</v>
      </c>
      <c r="K100" s="112">
        <f t="shared" si="19"/>
        <v>27000</v>
      </c>
      <c r="L100" s="113">
        <v>450</v>
      </c>
      <c r="M100" s="111" t="s">
        <v>153</v>
      </c>
      <c r="N100" s="112">
        <f t="shared" si="20"/>
        <v>1350</v>
      </c>
      <c r="O100" s="48">
        <f t="shared" si="21"/>
        <v>28350</v>
      </c>
      <c r="P100" s="48"/>
      <c r="Q100" s="48"/>
    </row>
    <row r="101" spans="1:17" ht="18">
      <c r="A101" s="45">
        <v>6</v>
      </c>
      <c r="B101" s="45"/>
      <c r="C101" s="45"/>
      <c r="D101" s="45"/>
      <c r="E101" s="45" t="s">
        <v>150</v>
      </c>
      <c r="F101" s="44" t="s">
        <v>24</v>
      </c>
      <c r="G101" s="45"/>
      <c r="H101" s="22" t="s">
        <v>25</v>
      </c>
      <c r="I101" s="48">
        <v>9000</v>
      </c>
      <c r="J101" s="111" t="s">
        <v>153</v>
      </c>
      <c r="K101" s="112">
        <f t="shared" si="19"/>
        <v>27000</v>
      </c>
      <c r="L101" s="114">
        <v>450</v>
      </c>
      <c r="M101" s="111" t="s">
        <v>153</v>
      </c>
      <c r="N101" s="112">
        <f t="shared" si="20"/>
        <v>1350</v>
      </c>
      <c r="O101" s="48">
        <f t="shared" si="21"/>
        <v>28350</v>
      </c>
      <c r="P101" s="48"/>
      <c r="Q101" s="48"/>
    </row>
    <row r="102" spans="1:17" ht="18">
      <c r="A102" s="45">
        <v>7</v>
      </c>
      <c r="B102" s="45"/>
      <c r="C102" s="45"/>
      <c r="D102" s="45"/>
      <c r="E102" s="45" t="s">
        <v>151</v>
      </c>
      <c r="F102" s="44" t="s">
        <v>24</v>
      </c>
      <c r="G102" s="45"/>
      <c r="H102" s="22" t="s">
        <v>25</v>
      </c>
      <c r="I102" s="48">
        <v>9000</v>
      </c>
      <c r="J102" s="111" t="s">
        <v>153</v>
      </c>
      <c r="K102" s="112">
        <f t="shared" si="19"/>
        <v>27000</v>
      </c>
      <c r="L102" s="113">
        <v>450</v>
      </c>
      <c r="M102" s="111" t="s">
        <v>153</v>
      </c>
      <c r="N102" s="112">
        <f t="shared" si="20"/>
        <v>1350</v>
      </c>
      <c r="O102" s="48">
        <f t="shared" si="21"/>
        <v>28350</v>
      </c>
      <c r="P102" s="48"/>
      <c r="Q102" s="48"/>
    </row>
    <row r="103" spans="1:17" ht="18">
      <c r="A103" s="45">
        <v>8</v>
      </c>
      <c r="B103" s="37"/>
      <c r="C103" s="45"/>
      <c r="D103" s="45"/>
      <c r="E103" s="45" t="s">
        <v>152</v>
      </c>
      <c r="F103" s="44" t="s">
        <v>24</v>
      </c>
      <c r="G103" s="45"/>
      <c r="H103" s="22" t="s">
        <v>25</v>
      </c>
      <c r="I103" s="48">
        <v>9000</v>
      </c>
      <c r="J103" s="111" t="s">
        <v>153</v>
      </c>
      <c r="K103" s="112">
        <f t="shared" si="19"/>
        <v>27000</v>
      </c>
      <c r="L103" s="114">
        <v>450</v>
      </c>
      <c r="M103" s="111" t="s">
        <v>153</v>
      </c>
      <c r="N103" s="112">
        <f t="shared" si="20"/>
        <v>1350</v>
      </c>
      <c r="O103" s="48">
        <f t="shared" si="21"/>
        <v>28350</v>
      </c>
      <c r="P103" s="48"/>
      <c r="Q103" s="48"/>
    </row>
    <row r="104" spans="1:17" ht="18.75" thickBot="1">
      <c r="A104" s="45"/>
      <c r="B104" s="45"/>
      <c r="C104" s="45"/>
      <c r="D104" s="45"/>
      <c r="E104" s="110" t="s">
        <v>30</v>
      </c>
      <c r="F104" s="44"/>
      <c r="G104" s="45"/>
      <c r="H104" s="44"/>
      <c r="I104" s="78">
        <f>SUM(I88:I103)</f>
        <v>144000</v>
      </c>
      <c r="J104" s="78"/>
      <c r="K104" s="78">
        <f>SUM(K88:K103)</f>
        <v>432000</v>
      </c>
      <c r="L104" s="115">
        <f>SUM(L88:L103)</f>
        <v>6480</v>
      </c>
      <c r="M104" s="115"/>
      <c r="N104" s="115">
        <f>SUM(N88:N103)</f>
        <v>19440</v>
      </c>
      <c r="O104" s="79">
        <f>SUM(O88:O103)</f>
        <v>451440</v>
      </c>
      <c r="P104" s="48"/>
      <c r="Q104" s="48"/>
    </row>
    <row r="105" spans="1:17" ht="18.75" thickTop="1">
      <c r="A105" s="57"/>
      <c r="B105" s="57"/>
      <c r="C105" s="57"/>
      <c r="D105" s="60"/>
      <c r="E105" s="58"/>
      <c r="F105" s="75"/>
      <c r="G105" s="60"/>
      <c r="H105" s="60"/>
      <c r="I105" s="116"/>
      <c r="J105" s="116"/>
      <c r="K105" s="116"/>
      <c r="L105" s="116"/>
      <c r="M105" s="116"/>
      <c r="N105" s="116"/>
      <c r="O105" s="117"/>
      <c r="P105" s="116"/>
      <c r="Q105" s="116"/>
    </row>
    <row r="106" spans="1:17" ht="18">
      <c r="A106" s="45">
        <v>1</v>
      </c>
      <c r="B106" s="45" t="s">
        <v>154</v>
      </c>
      <c r="C106" s="45" t="s">
        <v>155</v>
      </c>
      <c r="D106" s="45" t="s">
        <v>156</v>
      </c>
      <c r="E106" s="45" t="s">
        <v>157</v>
      </c>
      <c r="F106" s="45" t="s">
        <v>24</v>
      </c>
      <c r="G106" s="45"/>
      <c r="H106" s="80" t="s">
        <v>25</v>
      </c>
      <c r="I106" s="48">
        <v>9000</v>
      </c>
      <c r="J106" s="118" t="s">
        <v>34</v>
      </c>
      <c r="K106" s="55">
        <f aca="true" t="shared" si="22" ref="K106:K114">I106*3</f>
        <v>27000</v>
      </c>
      <c r="L106" s="55">
        <v>450</v>
      </c>
      <c r="M106" s="118" t="s">
        <v>34</v>
      </c>
      <c r="N106" s="55">
        <f aca="true" t="shared" si="23" ref="N106:N114">L106*3</f>
        <v>1350</v>
      </c>
      <c r="O106" s="55">
        <f aca="true" t="shared" si="24" ref="O106:O114">K106+N106</f>
        <v>28350</v>
      </c>
      <c r="P106" s="55">
        <f>9828*3</f>
        <v>29484</v>
      </c>
      <c r="Q106" s="55">
        <f aca="true" t="shared" si="25" ref="Q106:Q114">O106-P106</f>
        <v>-1134</v>
      </c>
    </row>
    <row r="107" spans="1:17" ht="18">
      <c r="A107" s="45">
        <v>2</v>
      </c>
      <c r="B107" s="45"/>
      <c r="C107" s="45"/>
      <c r="D107" s="45"/>
      <c r="E107" s="45" t="s">
        <v>158</v>
      </c>
      <c r="F107" s="45" t="s">
        <v>106</v>
      </c>
      <c r="G107" s="45"/>
      <c r="H107" s="80" t="s">
        <v>25</v>
      </c>
      <c r="I107" s="48">
        <v>15000</v>
      </c>
      <c r="J107" s="118" t="s">
        <v>34</v>
      </c>
      <c r="K107" s="55">
        <f t="shared" si="22"/>
        <v>45000</v>
      </c>
      <c r="L107" s="55">
        <v>750</v>
      </c>
      <c r="M107" s="118" t="s">
        <v>34</v>
      </c>
      <c r="N107" s="55">
        <f t="shared" si="23"/>
        <v>2250</v>
      </c>
      <c r="O107" s="55">
        <f t="shared" si="24"/>
        <v>47250</v>
      </c>
      <c r="P107" s="55">
        <f>15600*3</f>
        <v>46800</v>
      </c>
      <c r="Q107" s="55">
        <f t="shared" si="25"/>
        <v>450</v>
      </c>
    </row>
    <row r="108" spans="1:17" ht="18">
      <c r="A108" s="45">
        <v>3</v>
      </c>
      <c r="B108" s="45"/>
      <c r="C108" s="45"/>
      <c r="D108" s="45" t="s">
        <v>159</v>
      </c>
      <c r="E108" s="45" t="s">
        <v>160</v>
      </c>
      <c r="F108" s="45" t="s">
        <v>24</v>
      </c>
      <c r="G108" s="45"/>
      <c r="H108" s="80" t="s">
        <v>25</v>
      </c>
      <c r="I108" s="48">
        <v>9000</v>
      </c>
      <c r="J108" s="118" t="s">
        <v>34</v>
      </c>
      <c r="K108" s="55">
        <f t="shared" si="22"/>
        <v>27000</v>
      </c>
      <c r="L108" s="55">
        <v>450</v>
      </c>
      <c r="M108" s="118" t="s">
        <v>34</v>
      </c>
      <c r="N108" s="55">
        <f t="shared" si="23"/>
        <v>1350</v>
      </c>
      <c r="O108" s="55">
        <f t="shared" si="24"/>
        <v>28350</v>
      </c>
      <c r="P108" s="55">
        <f>9828*3</f>
        <v>29484</v>
      </c>
      <c r="Q108" s="55">
        <f t="shared" si="25"/>
        <v>-1134</v>
      </c>
    </row>
    <row r="109" spans="1:17" ht="18">
      <c r="A109" s="45">
        <v>4</v>
      </c>
      <c r="B109" s="37"/>
      <c r="C109" s="45"/>
      <c r="D109" s="45"/>
      <c r="E109" s="45" t="s">
        <v>161</v>
      </c>
      <c r="F109" s="45" t="s">
        <v>24</v>
      </c>
      <c r="G109" s="119"/>
      <c r="H109" s="119" t="s">
        <v>25</v>
      </c>
      <c r="I109" s="48">
        <v>9000</v>
      </c>
      <c r="J109" s="118" t="s">
        <v>34</v>
      </c>
      <c r="K109" s="55">
        <f t="shared" si="22"/>
        <v>27000</v>
      </c>
      <c r="L109" s="55">
        <v>450</v>
      </c>
      <c r="M109" s="118" t="s">
        <v>34</v>
      </c>
      <c r="N109" s="55">
        <f t="shared" si="23"/>
        <v>1350</v>
      </c>
      <c r="O109" s="55">
        <f t="shared" si="24"/>
        <v>28350</v>
      </c>
      <c r="P109" s="55">
        <f>9360*3</f>
        <v>28080</v>
      </c>
      <c r="Q109" s="55">
        <f t="shared" si="25"/>
        <v>270</v>
      </c>
    </row>
    <row r="110" spans="1:17" ht="18">
      <c r="A110" s="45">
        <v>5</v>
      </c>
      <c r="B110" s="37"/>
      <c r="C110" s="45"/>
      <c r="D110" s="45" t="s">
        <v>162</v>
      </c>
      <c r="E110" s="45" t="s">
        <v>163</v>
      </c>
      <c r="F110" s="45" t="s">
        <v>24</v>
      </c>
      <c r="G110" s="80" t="s">
        <v>25</v>
      </c>
      <c r="H110" s="80"/>
      <c r="I110" s="48">
        <v>9000</v>
      </c>
      <c r="J110" s="118" t="s">
        <v>34</v>
      </c>
      <c r="K110" s="55">
        <f t="shared" si="22"/>
        <v>27000</v>
      </c>
      <c r="L110" s="55">
        <v>450</v>
      </c>
      <c r="M110" s="118" t="s">
        <v>34</v>
      </c>
      <c r="N110" s="55">
        <f t="shared" si="23"/>
        <v>1350</v>
      </c>
      <c r="O110" s="55">
        <f t="shared" si="24"/>
        <v>28350</v>
      </c>
      <c r="P110" s="55">
        <f>9360*3</f>
        <v>28080</v>
      </c>
      <c r="Q110" s="55">
        <f t="shared" si="25"/>
        <v>270</v>
      </c>
    </row>
    <row r="111" spans="1:17" ht="18">
      <c r="A111" s="45">
        <v>6</v>
      </c>
      <c r="B111" s="45"/>
      <c r="C111" s="45"/>
      <c r="D111" s="45" t="s">
        <v>164</v>
      </c>
      <c r="E111" s="45" t="s">
        <v>165</v>
      </c>
      <c r="F111" s="45" t="s">
        <v>24</v>
      </c>
      <c r="G111" s="45"/>
      <c r="H111" s="80" t="s">
        <v>25</v>
      </c>
      <c r="I111" s="48">
        <v>9000</v>
      </c>
      <c r="J111" s="118" t="s">
        <v>34</v>
      </c>
      <c r="K111" s="55">
        <f t="shared" si="22"/>
        <v>27000</v>
      </c>
      <c r="L111" s="55">
        <v>450</v>
      </c>
      <c r="M111" s="118" t="s">
        <v>34</v>
      </c>
      <c r="N111" s="55">
        <f t="shared" si="23"/>
        <v>1350</v>
      </c>
      <c r="O111" s="55">
        <f t="shared" si="24"/>
        <v>28350</v>
      </c>
      <c r="P111" s="55">
        <f>9360*3</f>
        <v>28080</v>
      </c>
      <c r="Q111" s="55">
        <f t="shared" si="25"/>
        <v>270</v>
      </c>
    </row>
    <row r="112" spans="1:17" ht="18">
      <c r="A112" s="45">
        <v>7</v>
      </c>
      <c r="B112" s="45"/>
      <c r="C112" s="45"/>
      <c r="D112" s="45" t="s">
        <v>166</v>
      </c>
      <c r="E112" s="45" t="s">
        <v>167</v>
      </c>
      <c r="F112" s="45" t="s">
        <v>24</v>
      </c>
      <c r="G112" s="45"/>
      <c r="H112" s="80" t="s">
        <v>25</v>
      </c>
      <c r="I112" s="48">
        <v>9000</v>
      </c>
      <c r="J112" s="118" t="s">
        <v>34</v>
      </c>
      <c r="K112" s="55">
        <f t="shared" si="22"/>
        <v>27000</v>
      </c>
      <c r="L112" s="55">
        <v>450</v>
      </c>
      <c r="M112" s="118" t="s">
        <v>34</v>
      </c>
      <c r="N112" s="55">
        <f t="shared" si="23"/>
        <v>1350</v>
      </c>
      <c r="O112" s="55">
        <f t="shared" si="24"/>
        <v>28350</v>
      </c>
      <c r="P112" s="55">
        <f>9828*3</f>
        <v>29484</v>
      </c>
      <c r="Q112" s="55">
        <f t="shared" si="25"/>
        <v>-1134</v>
      </c>
    </row>
    <row r="113" spans="1:17" ht="18">
      <c r="A113" s="45">
        <v>8</v>
      </c>
      <c r="B113" s="45"/>
      <c r="C113" s="45"/>
      <c r="D113" s="45"/>
      <c r="E113" s="45" t="s">
        <v>168</v>
      </c>
      <c r="F113" s="45" t="s">
        <v>24</v>
      </c>
      <c r="G113" s="45"/>
      <c r="H113" s="80" t="s">
        <v>25</v>
      </c>
      <c r="I113" s="48">
        <v>9000</v>
      </c>
      <c r="J113" s="118" t="s">
        <v>34</v>
      </c>
      <c r="K113" s="55">
        <f t="shared" si="22"/>
        <v>27000</v>
      </c>
      <c r="L113" s="55">
        <v>450</v>
      </c>
      <c r="M113" s="118" t="s">
        <v>34</v>
      </c>
      <c r="N113" s="55">
        <f t="shared" si="23"/>
        <v>1350</v>
      </c>
      <c r="O113" s="55">
        <f t="shared" si="24"/>
        <v>28350</v>
      </c>
      <c r="P113" s="55">
        <f>9360*3</f>
        <v>28080</v>
      </c>
      <c r="Q113" s="55">
        <f t="shared" si="25"/>
        <v>270</v>
      </c>
    </row>
    <row r="114" spans="1:17" ht="18">
      <c r="A114" s="45">
        <v>9</v>
      </c>
      <c r="B114" s="45"/>
      <c r="C114" s="45"/>
      <c r="D114" s="45"/>
      <c r="E114" s="45" t="s">
        <v>169</v>
      </c>
      <c r="F114" s="45" t="s">
        <v>24</v>
      </c>
      <c r="G114" s="45"/>
      <c r="H114" s="80" t="s">
        <v>25</v>
      </c>
      <c r="I114" s="48">
        <v>9000</v>
      </c>
      <c r="J114" s="118" t="s">
        <v>34</v>
      </c>
      <c r="K114" s="55">
        <f t="shared" si="22"/>
        <v>27000</v>
      </c>
      <c r="L114" s="55">
        <v>450</v>
      </c>
      <c r="M114" s="118" t="s">
        <v>34</v>
      </c>
      <c r="N114" s="55">
        <f t="shared" si="23"/>
        <v>1350</v>
      </c>
      <c r="O114" s="55">
        <f t="shared" si="24"/>
        <v>28350</v>
      </c>
      <c r="P114" s="55">
        <f>9360*3</f>
        <v>28080</v>
      </c>
      <c r="Q114" s="55">
        <f t="shared" si="25"/>
        <v>270</v>
      </c>
    </row>
    <row r="115" spans="1:17" ht="18.75" thickBot="1">
      <c r="A115" s="57"/>
      <c r="B115" s="57"/>
      <c r="C115" s="57"/>
      <c r="D115" s="60"/>
      <c r="E115" s="120" t="s">
        <v>30</v>
      </c>
      <c r="F115" s="75"/>
      <c r="G115" s="60"/>
      <c r="H115" s="60"/>
      <c r="I115" s="62">
        <f>SUM(I106:I114)</f>
        <v>87000</v>
      </c>
      <c r="J115" s="62"/>
      <c r="K115" s="62">
        <f>SUM(K106:K114)</f>
        <v>261000</v>
      </c>
      <c r="L115" s="62">
        <f>SUM(L106:L114)</f>
        <v>4350</v>
      </c>
      <c r="M115" s="62"/>
      <c r="N115" s="62">
        <f>SUM(N106:N114)</f>
        <v>13050</v>
      </c>
      <c r="O115" s="63">
        <f>SUM(O106:O114)</f>
        <v>274050</v>
      </c>
      <c r="P115" s="62">
        <f>SUM(P106:P114)</f>
        <v>275652</v>
      </c>
      <c r="Q115" s="62">
        <f>SUM(Q106:Q114)</f>
        <v>-1602</v>
      </c>
    </row>
    <row r="116" spans="1:17" ht="18.75" thickTop="1">
      <c r="A116" s="121"/>
      <c r="B116" s="121"/>
      <c r="C116" s="121"/>
      <c r="D116" s="57"/>
      <c r="E116" s="120"/>
      <c r="F116" s="68"/>
      <c r="G116" s="57"/>
      <c r="H116" s="57"/>
      <c r="I116" s="116"/>
      <c r="J116" s="116"/>
      <c r="K116" s="116"/>
      <c r="L116" s="116"/>
      <c r="M116" s="116"/>
      <c r="N116" s="116"/>
      <c r="O116" s="117"/>
      <c r="P116" s="116"/>
      <c r="Q116" s="116"/>
    </row>
    <row r="117" spans="1:17" ht="18">
      <c r="A117" s="45">
        <v>1</v>
      </c>
      <c r="B117" s="100" t="s">
        <v>102</v>
      </c>
      <c r="C117" s="100" t="s">
        <v>170</v>
      </c>
      <c r="D117" s="45" t="s">
        <v>171</v>
      </c>
      <c r="E117" s="45" t="s">
        <v>172</v>
      </c>
      <c r="F117" s="75" t="s">
        <v>24</v>
      </c>
      <c r="G117" s="45"/>
      <c r="H117" s="22" t="s">
        <v>25</v>
      </c>
      <c r="I117" s="48">
        <v>9000</v>
      </c>
      <c r="J117" s="122" t="s">
        <v>34</v>
      </c>
      <c r="K117" s="123">
        <f>I117*3</f>
        <v>27000</v>
      </c>
      <c r="L117" s="123">
        <v>450</v>
      </c>
      <c r="M117" s="122" t="s">
        <v>34</v>
      </c>
      <c r="N117" s="123">
        <f>L117*3</f>
        <v>1350</v>
      </c>
      <c r="O117" s="48">
        <f>K117+N117</f>
        <v>28350</v>
      </c>
      <c r="P117" s="48">
        <f>9450*3</f>
        <v>28350</v>
      </c>
      <c r="Q117" s="48">
        <f>O117-P117</f>
        <v>0</v>
      </c>
    </row>
    <row r="118" spans="1:17" ht="18">
      <c r="A118" s="45">
        <v>2</v>
      </c>
      <c r="B118" s="100"/>
      <c r="C118" s="100"/>
      <c r="D118" s="45"/>
      <c r="E118" s="45" t="s">
        <v>173</v>
      </c>
      <c r="F118" s="75" t="s">
        <v>24</v>
      </c>
      <c r="G118" s="45"/>
      <c r="H118" s="22" t="s">
        <v>25</v>
      </c>
      <c r="I118" s="48">
        <v>9000</v>
      </c>
      <c r="J118" s="122" t="s">
        <v>34</v>
      </c>
      <c r="K118" s="123">
        <f>I118*3</f>
        <v>27000</v>
      </c>
      <c r="L118" s="123">
        <v>450</v>
      </c>
      <c r="M118" s="122" t="s">
        <v>34</v>
      </c>
      <c r="N118" s="123">
        <f>L118*3</f>
        <v>1350</v>
      </c>
      <c r="O118" s="48">
        <f>K118+N118</f>
        <v>28350</v>
      </c>
      <c r="P118" s="48">
        <f>9450*3</f>
        <v>28350</v>
      </c>
      <c r="Q118" s="48">
        <f>O118-P118</f>
        <v>0</v>
      </c>
    </row>
    <row r="119" spans="1:17" ht="18.75" thickBot="1">
      <c r="A119" s="45"/>
      <c r="B119" s="100"/>
      <c r="C119" s="100"/>
      <c r="D119" s="45"/>
      <c r="E119" s="46" t="s">
        <v>30</v>
      </c>
      <c r="F119" s="75"/>
      <c r="G119" s="45"/>
      <c r="H119" s="22"/>
      <c r="I119" s="78">
        <f>SUM(I117:I118)</f>
        <v>18000</v>
      </c>
      <c r="J119" s="78"/>
      <c r="K119" s="78">
        <f>SUM(K117:K118)</f>
        <v>54000</v>
      </c>
      <c r="L119" s="78">
        <f>SUM(L117:L118)</f>
        <v>900</v>
      </c>
      <c r="M119" s="78"/>
      <c r="N119" s="78">
        <f>SUM(N117:N118)</f>
        <v>2700</v>
      </c>
      <c r="O119" s="84">
        <f>SUM(O117:O118)</f>
        <v>56700</v>
      </c>
      <c r="P119" s="85">
        <f>SUM(P117:P118)</f>
        <v>56700</v>
      </c>
      <c r="Q119" s="85">
        <f>SUM(Q117:Q118)</f>
        <v>0</v>
      </c>
    </row>
    <row r="120" spans="1:17" ht="18.75" thickTop="1">
      <c r="A120" s="124"/>
      <c r="B120" s="124"/>
      <c r="C120" s="124"/>
      <c r="D120" s="124"/>
      <c r="E120" s="125"/>
      <c r="F120" s="124"/>
      <c r="G120" s="124"/>
      <c r="H120" s="72"/>
      <c r="I120" s="48"/>
      <c r="J120" s="48"/>
      <c r="K120" s="48"/>
      <c r="L120" s="48"/>
      <c r="M120" s="48"/>
      <c r="N120" s="48"/>
      <c r="O120" s="108"/>
      <c r="P120" s="48"/>
      <c r="Q120" s="126"/>
    </row>
    <row r="121" spans="1:17" ht="21.75" thickBot="1">
      <c r="A121" s="45"/>
      <c r="B121" s="45"/>
      <c r="C121" s="45"/>
      <c r="D121" s="45"/>
      <c r="E121" s="120"/>
      <c r="F121" s="45"/>
      <c r="G121" s="45"/>
      <c r="H121" s="80"/>
      <c r="I121" s="82"/>
      <c r="J121" s="45"/>
      <c r="K121" s="82"/>
      <c r="L121" s="127" t="s">
        <v>30</v>
      </c>
      <c r="M121" s="45"/>
      <c r="N121" s="82"/>
      <c r="O121" s="128">
        <f>O8+O13+O19+O30+O47+O53+O59+O66+O78+O86+O104+O115+O119</f>
        <v>2221740</v>
      </c>
      <c r="P121" s="82"/>
      <c r="Q121" s="82"/>
    </row>
    <row r="122" spans="1:17" ht="18.75" thickTop="1">
      <c r="A122" s="131"/>
      <c r="B122" s="131"/>
      <c r="C122" s="131"/>
      <c r="D122" s="131"/>
      <c r="E122" s="131"/>
      <c r="F122" s="131"/>
      <c r="G122" s="131"/>
      <c r="H122" s="131"/>
      <c r="I122" s="132"/>
      <c r="J122" s="131"/>
      <c r="K122" s="132"/>
      <c r="L122" s="132"/>
      <c r="M122" s="131"/>
      <c r="N122" s="132"/>
      <c r="O122" s="132"/>
      <c r="P122" s="132"/>
      <c r="Q122" s="132"/>
    </row>
  </sheetData>
  <sheetProtection/>
  <mergeCells count="17">
    <mergeCell ref="A1:Q1"/>
    <mergeCell ref="A2:Q2"/>
    <mergeCell ref="D3:D5"/>
    <mergeCell ref="E3:E5"/>
    <mergeCell ref="F3:F5"/>
    <mergeCell ref="A3:A5"/>
    <mergeCell ref="B3:B5"/>
    <mergeCell ref="C3:C5"/>
    <mergeCell ref="L4:N4"/>
    <mergeCell ref="G4:G5"/>
    <mergeCell ref="P3:P5"/>
    <mergeCell ref="Q3:Q5"/>
    <mergeCell ref="H4:H5"/>
    <mergeCell ref="I4:K4"/>
    <mergeCell ref="G3:H3"/>
    <mergeCell ref="I3:N3"/>
    <mergeCell ref="O3:O5"/>
  </mergeCells>
  <printOptions/>
  <pageMargins left="0.58" right="0.15748031496062992" top="0.45" bottom="0.28" header="0.25" footer="0.18"/>
  <pageSetup horizontalDpi="600" verticalDpi="600" orientation="landscape" paperSize="9" r:id="rId1"/>
  <headerFooter alignWithMargins="0">
    <oddHeader>&amp;Cหน้าที่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Area 51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Khing</dc:creator>
  <cp:keywords/>
  <dc:description/>
  <cp:lastModifiedBy>Khing</cp:lastModifiedBy>
  <dcterms:created xsi:type="dcterms:W3CDTF">2014-08-29T03:57:44Z</dcterms:created>
  <dcterms:modified xsi:type="dcterms:W3CDTF">2014-08-29T03:59:00Z</dcterms:modified>
  <cp:category/>
  <cp:version/>
  <cp:contentType/>
  <cp:contentStatus/>
</cp:coreProperties>
</file>