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5475" windowHeight="8715" tabRatio="623" activeTab="0"/>
  </bookViews>
  <sheets>
    <sheet name="บัญชีโอนเงิน" sheetId="1" r:id="rId1"/>
    <sheet name="บำเหน็จบำนาญ" sheetId="2" r:id="rId2"/>
    <sheet name="เงินเดือน" sheetId="3" r:id="rId3"/>
    <sheet name="กบข" sheetId="4" r:id="rId4"/>
    <sheet name="กสจ" sheetId="5" r:id="rId5"/>
    <sheet name="กสจ.(เพิ่มเติม)" sheetId="6" r:id="rId6"/>
    <sheet name="ค่าเช่าบ้าน" sheetId="7" r:id="rId7"/>
    <sheet name="ค่ารักษาพยาบาล" sheetId="8" r:id="rId8"/>
  </sheets>
  <definedNames>
    <definedName name="_xlnm.Print_Area" localSheetId="3">'กบข'!$A$1:$O$17</definedName>
    <definedName name="_xlnm.Print_Area" localSheetId="4">'กสจ'!$A$1:$N$34</definedName>
    <definedName name="_xlnm.Print_Area" localSheetId="5">'กสจ.(เพิ่มเติม)'!$A$1:$N$33</definedName>
    <definedName name="_xlnm.Print_Area" localSheetId="6">'ค่าเช่าบ้าน'!$A$1:$I$11</definedName>
    <definedName name="_xlnm.Print_Area" localSheetId="2">'เงินเดือน'!$A$1:$W$41</definedName>
    <definedName name="_xlnm.Print_Area" localSheetId="0">'บัญชีโอนเงิน'!$A$1:$Q$38</definedName>
    <definedName name="_xlnm.Print_Area" localSheetId="1">'บำเหน็จบำนาญ'!$A$1:$N$19</definedName>
    <definedName name="_xlnm.Print_Titles" localSheetId="3">'กบข'!$1:$6</definedName>
    <definedName name="_xlnm.Print_Titles" localSheetId="4">'กสจ'!$1:$6</definedName>
    <definedName name="_xlnm.Print_Titles" localSheetId="5">'กสจ.(เพิ่มเติม)'!$1:$6</definedName>
    <definedName name="_xlnm.Print_Titles" localSheetId="2">'เงินเดือน'!$1:$5</definedName>
    <definedName name="_xlnm.Print_Titles" localSheetId="0">'บัญชีโอนเงิน'!$1:$6</definedName>
  </definedNames>
  <calcPr fullCalcOnLoad="1"/>
</workbook>
</file>

<file path=xl/sharedStrings.xml><?xml version="1.0" encoding="utf-8"?>
<sst xmlns="http://schemas.openxmlformats.org/spreadsheetml/2006/main" count="676" uniqueCount="257">
  <si>
    <t>ซับใหญ่</t>
  </si>
  <si>
    <t>อบต.บ้านแท่น</t>
  </si>
  <si>
    <t>กบข.</t>
  </si>
  <si>
    <t>อำเภอ</t>
  </si>
  <si>
    <t>อปท.</t>
  </si>
  <si>
    <t>หนองบัวแดง</t>
  </si>
  <si>
    <t>จัตุรัส</t>
  </si>
  <si>
    <t>เมืองชัยภูมิ</t>
  </si>
  <si>
    <t>บำเหน็จณรงค์</t>
  </si>
  <si>
    <t>ที่</t>
  </si>
  <si>
    <t>บ้านแท่น</t>
  </si>
  <si>
    <t>คอนสาร</t>
  </si>
  <si>
    <t>บุคลากรถ่ายโอน</t>
  </si>
  <si>
    <t>รวมเงิน</t>
  </si>
  <si>
    <t>รายชื่อ</t>
  </si>
  <si>
    <t>ตำแหน่ง</t>
  </si>
  <si>
    <t>ค่าครองชีพ</t>
  </si>
  <si>
    <t>อบต.บ้านค่าย</t>
  </si>
  <si>
    <t>ลำดับ</t>
  </si>
  <si>
    <t>ประเภท</t>
  </si>
  <si>
    <t>ทต.จัตุรัส</t>
  </si>
  <si>
    <t>รวมจำนวนเงิน</t>
  </si>
  <si>
    <t>เลขที่บัญชีกระแสรายวัน ธ.กรุงไทย</t>
  </si>
  <si>
    <t>307-6-06176-3</t>
  </si>
  <si>
    <t>342-6-00195-0</t>
  </si>
  <si>
    <t>289-6-00105-0</t>
  </si>
  <si>
    <t>307-6-06160-7</t>
  </si>
  <si>
    <t>307-6-06157-7</t>
  </si>
  <si>
    <t>342-6-00199-3</t>
  </si>
  <si>
    <t>342-6-00193-4</t>
  </si>
  <si>
    <t>342-6-00211-6</t>
  </si>
  <si>
    <t>รวม</t>
  </si>
  <si>
    <t>เงินตอบแทนพิเศษ (เต็มขั้น)</t>
  </si>
  <si>
    <t>ค่าตอบแทน(มติ ครม.)</t>
  </si>
  <si>
    <t>ระยะเวลา</t>
  </si>
  <si>
    <t>จำนวนเงิน (บาท)</t>
  </si>
  <si>
    <t>%</t>
  </si>
  <si>
    <t>อัตราต่อเดือน</t>
  </si>
  <si>
    <t>อัตรา 1 เม.ย.47</t>
  </si>
  <si>
    <t>คนงานเครื่องสูบน้ำ</t>
  </si>
  <si>
    <t>จนท.ประสานงาน พช.</t>
  </si>
  <si>
    <t>นายอ๊อต  ศรีวงษ์ชัย</t>
  </si>
  <si>
    <t>จพง.กง.บช. 6</t>
  </si>
  <si>
    <t>รวมโอนเงินทั้งสิ้น</t>
  </si>
  <si>
    <t>ชื่อ - สกุล</t>
  </si>
  <si>
    <t>รวมเงินทั้งสิ้น</t>
  </si>
  <si>
    <t xml:space="preserve">ที่  </t>
  </si>
  <si>
    <t>หมายเหตุ</t>
  </si>
  <si>
    <t>ทต.ลาดใหญ่</t>
  </si>
  <si>
    <t>307-6-06204-2</t>
  </si>
  <si>
    <t>นายจรัญ  ชินคำ</t>
  </si>
  <si>
    <t>นายสนิท  ถัดภูเขียว</t>
  </si>
  <si>
    <t>นายคมสันต์  หาญสกุล</t>
  </si>
  <si>
    <t>หน.ฝ่ายการโยธา 6</t>
  </si>
  <si>
    <t>นายเฉลิม  มานะดี</t>
  </si>
  <si>
    <t>น.ส.ประภาศรี  วิลาวรรณ</t>
  </si>
  <si>
    <t>ลูกจ้างประจำ</t>
  </si>
  <si>
    <t>2</t>
  </si>
  <si>
    <t>อบต.หัวทะเล</t>
  </si>
  <si>
    <t>อบต.ห้วยต้อน</t>
  </si>
  <si>
    <t>นายประเวช  อาจสามารถ</t>
  </si>
  <si>
    <t>นายไพบูลย์  บุญโยธา</t>
  </si>
  <si>
    <t>จำนวนเงิน</t>
  </si>
  <si>
    <t>คอนสวรรค์</t>
  </si>
  <si>
    <t>อบต.ยางหวาย</t>
  </si>
  <si>
    <t>นายชาติชาย  สิงห์ชัย</t>
  </si>
  <si>
    <t>บ้านเขว้า</t>
  </si>
  <si>
    <t>นายสมหมาย  เจนชัย</t>
  </si>
  <si>
    <t>อบต.หนองแวง</t>
  </si>
  <si>
    <t>นายคำศรี  ศรีพาน</t>
  </si>
  <si>
    <t>อบต.คอนสวรรค์</t>
  </si>
  <si>
    <t>นายวันทจิต  ขำชัยภูมิ</t>
  </si>
  <si>
    <t>อบต.สามสวน</t>
  </si>
  <si>
    <t>นายมนตรี  เวียงสงค์</t>
  </si>
  <si>
    <t>ทม.ชัยภูมิ</t>
  </si>
  <si>
    <t>รายละเอียด เงินเดือน / ค่าจ้างประจำ / เงินประจำตำแหน่ง / ค่าตอบแทน / เงินเพิ่มการครองชีพชั่วคราว</t>
  </si>
  <si>
    <t>หน.สำนักปลัด 6</t>
  </si>
  <si>
    <t>อบต.หนองไผ่</t>
  </si>
  <si>
    <t>นายสุนันท์  เพิ่มชีลอง</t>
  </si>
  <si>
    <t>ทต.ชีลอง</t>
  </si>
  <si>
    <t>นายปรีชา  พรหมมา</t>
  </si>
  <si>
    <t>อบต.โพนทอง</t>
  </si>
  <si>
    <t>น.ส.วรมัย  กลิ่นพงษา</t>
  </si>
  <si>
    <t>อบต.กุดตุ้ม</t>
  </si>
  <si>
    <t>นายสามารถ  ลองจำนงค์</t>
  </si>
  <si>
    <t>อบต.คอนสาร</t>
  </si>
  <si>
    <t>นายฉกรรจ์  บุญบำรุง</t>
  </si>
  <si>
    <t>พนักงานสูบน้ำ</t>
  </si>
  <si>
    <t>อบต.ดงกลาง</t>
  </si>
  <si>
    <t>นายพิฑูรย์  จันทร์สนาม</t>
  </si>
  <si>
    <t>อบต.ละหาน</t>
  </si>
  <si>
    <t>นายประสงค์  จงรั้งกลาง</t>
  </si>
  <si>
    <t>อบต.ส้มป่อย</t>
  </si>
  <si>
    <t>นายสุรมิตร  อาภรณ์แก้ว</t>
  </si>
  <si>
    <t>อบต.คูเมือง</t>
  </si>
  <si>
    <t>นายสำรวย  กำลังมาก</t>
  </si>
  <si>
    <t>อบต.กุดชุมแสง</t>
  </si>
  <si>
    <t>นายยิ่ง  นามโพธิ์</t>
  </si>
  <si>
    <t>นายประมวล  สัตย์มิตร</t>
  </si>
  <si>
    <t>พนง.สูบน้ำ</t>
  </si>
  <si>
    <t>อบต.ท่ากูบ</t>
  </si>
  <si>
    <t>นายจรัส  มาตุราช</t>
  </si>
  <si>
    <t>นายวัชรินทร์  อุมะวรรณ</t>
  </si>
  <si>
    <t>ภูเขียว</t>
  </si>
  <si>
    <t>อบต.หนองคอนไทย</t>
  </si>
  <si>
    <t>นายนพดล  เวียงสงค์</t>
  </si>
  <si>
    <t>นายวิชัย  ผลเงิน</t>
  </si>
  <si>
    <t>อัตราเงินเดือน</t>
  </si>
  <si>
    <t>เงินสมทบ 3%</t>
  </si>
  <si>
    <t>เงินชดเชย 2%</t>
  </si>
  <si>
    <t>รวมสมทบ+ชดเชย</t>
  </si>
  <si>
    <t>ใหม่</t>
  </si>
  <si>
    <t>เดิม</t>
  </si>
  <si>
    <t>สมทบ/เดือน</t>
  </si>
  <si>
    <t>จำนวนเดือน</t>
  </si>
  <si>
    <t>ชดเชย/เดือน</t>
  </si>
  <si>
    <t>หน.ฝ่ายช่างโยธา 6</t>
  </si>
  <si>
    <t>นายช่างโยธา 6ว</t>
  </si>
  <si>
    <t>บาท/เดือน</t>
  </si>
  <si>
    <t>เงิน</t>
  </si>
  <si>
    <t>อบต.ดงบัง</t>
  </si>
  <si>
    <t>นายจรัส  มาตุราส</t>
  </si>
  <si>
    <t>นางพัชรินทร์  ประทุมวงศ์</t>
  </si>
  <si>
    <t>รวม อบต.สามสวน</t>
  </si>
  <si>
    <t>รวม อบต.หนองคอนไทย</t>
  </si>
  <si>
    <t>กสจ.</t>
  </si>
  <si>
    <t>หน่วยงานผู้โอน : สนง.ส่งเสริมการปกครองท้องถิ่น จ.ชัยภูมิ</t>
  </si>
  <si>
    <t>เงินเดือน/ค่าจ้างฯ</t>
  </si>
  <si>
    <t>ค่าเช่าบ้าน</t>
  </si>
  <si>
    <t>307-6-06192-5</t>
  </si>
  <si>
    <t>307-6-06199-2</t>
  </si>
  <si>
    <t>285-6-00453-9</t>
  </si>
  <si>
    <t>285-6-00454-7</t>
  </si>
  <si>
    <t>285-6-00462-8</t>
  </si>
  <si>
    <t>307-6-06161-5</t>
  </si>
  <si>
    <t>307-6-06163-1</t>
  </si>
  <si>
    <t>307-6-06185-2</t>
  </si>
  <si>
    <t>335-6-00293-7</t>
  </si>
  <si>
    <t>289-6-00099-2</t>
  </si>
  <si>
    <t>285-6-00368-0</t>
  </si>
  <si>
    <t>342-6-00192-6</t>
  </si>
  <si>
    <t>342-6-00208-6</t>
  </si>
  <si>
    <t>307-6-06184-4</t>
  </si>
  <si>
    <t>307-6-06156-9</t>
  </si>
  <si>
    <t>307-6-06173-9</t>
  </si>
  <si>
    <t xml:space="preserve"> </t>
  </si>
  <si>
    <t>อัตราค่าเช่าที่เบิกได้ตามสิทธิ / เดือน</t>
  </si>
  <si>
    <t>จำนวนที่เบิกให้</t>
  </si>
  <si>
    <t>เดือน</t>
  </si>
  <si>
    <t>ช.ค.บ.</t>
  </si>
  <si>
    <t>ฉ.9</t>
  </si>
  <si>
    <t>ฉ.11</t>
  </si>
  <si>
    <t>ฉ.12</t>
  </si>
  <si>
    <t>ฉ.14</t>
  </si>
  <si>
    <t>นายประสิทธิ์  พิมพ์เมืองเก่า</t>
  </si>
  <si>
    <t>อบต.หนองไผ่  อ.เมือง</t>
  </si>
  <si>
    <t>นางสังเวียน  โนราช</t>
  </si>
  <si>
    <t>นายสมบูรณ์  วงษ์จักษุ</t>
  </si>
  <si>
    <t xml:space="preserve">ทม.ชัยภูมิ </t>
  </si>
  <si>
    <t>นายวิโรจน์  ประทุมมาลย์</t>
  </si>
  <si>
    <t>นายสุบิน  สุรสิทธิ์</t>
  </si>
  <si>
    <t>นายสุรักษ์  บุญชัย</t>
  </si>
  <si>
    <t>นายสมทรง  อินทรตะโนด</t>
  </si>
  <si>
    <t xml:space="preserve">อบต.บ้านค่าย </t>
  </si>
  <si>
    <t>รวมเงินโอน</t>
  </si>
  <si>
    <t>รวม ช.ค.บ.</t>
  </si>
  <si>
    <t>นายสมศักดิ์  โชคสวัสดิ์</t>
  </si>
  <si>
    <t>นายสามารถ  ภิญโญพันธ์</t>
  </si>
  <si>
    <t>นางศินารัตน์  กาเรียน</t>
  </si>
  <si>
    <t>บำเหน็จ/บำนาญ/ช.ค.บ.</t>
  </si>
  <si>
    <t>307-6-06154-2</t>
  </si>
  <si>
    <t>อบต.รอบเมือง</t>
  </si>
  <si>
    <t>อบต.บ้านเล่า</t>
  </si>
  <si>
    <t>342-6-00200-0</t>
  </si>
  <si>
    <t>อบต.นาเสียว</t>
  </si>
  <si>
    <t>342-6-00205-1</t>
  </si>
  <si>
    <t>เทพสถิต</t>
  </si>
  <si>
    <t>อบต.วะตะแบก</t>
  </si>
  <si>
    <t>318-6-01065-9</t>
  </si>
  <si>
    <t>318-6-01058-6</t>
  </si>
  <si>
    <t>รวม / เดือน</t>
  </si>
  <si>
    <t>อัตราเงินเดือน/ค่าจ้าง</t>
  </si>
  <si>
    <t>ค่าเงินเดือน/ค่าจ้าง</t>
  </si>
  <si>
    <t>อบต.โคกเริงรมย์</t>
  </si>
  <si>
    <t>318-6-01057-8</t>
  </si>
  <si>
    <t>นางสมจิต  บัวแย้ม</t>
  </si>
  <si>
    <t>รวมเงินเดือน/ค่าจ้าง</t>
  </si>
  <si>
    <t>พ.ขับเครื่องจักรกลเบา</t>
  </si>
  <si>
    <t>ทต.ตลาดแร้ง</t>
  </si>
  <si>
    <t>ทต.ลุ่มลำชี</t>
  </si>
  <si>
    <t>อัตราค่าจ้าง</t>
  </si>
  <si>
    <t>นางเยี่ยมศิลป์  บุญนอก</t>
  </si>
  <si>
    <t>นายช่างโยธา 6</t>
  </si>
  <si>
    <t>จพง.พัสดุ 6</t>
  </si>
  <si>
    <t>นายช่างเครื่องกล 6ว</t>
  </si>
  <si>
    <t>ลูกจ้างประจำ ตำแหน่งจนท.ประสานงาน พช.</t>
  </si>
  <si>
    <t>บำนาญ</t>
  </si>
  <si>
    <t>บำเหน็จรายเดือน</t>
  </si>
  <si>
    <t>บำนาญ/บำเหน็จ ต่อเดือน</t>
  </si>
  <si>
    <t xml:space="preserve">อบต.บ้านเล่า  </t>
  </si>
  <si>
    <t xml:space="preserve">อบต.โพนทอง </t>
  </si>
  <si>
    <t>เบิกประจำเดือน</t>
  </si>
  <si>
    <t>สวัสดิการและสิทธิประโยชน์</t>
  </si>
  <si>
    <r>
      <t>เงินสมทบและเงินชดเชย เข้ากองทุนบำเหน็จบำนาญข้าราชการ</t>
    </r>
    <r>
      <rPr>
        <b/>
        <sz val="14"/>
        <rFont val="TH SarabunPSK"/>
        <family val="2"/>
      </rPr>
      <t xml:space="preserve"> (กบข.)</t>
    </r>
  </si>
  <si>
    <r>
      <t>เงินสมทบ (3%)</t>
    </r>
    <r>
      <rPr>
        <b/>
        <sz val="13"/>
        <rFont val="TH SarabunPSK"/>
        <family val="2"/>
      </rPr>
      <t xml:space="preserve">  </t>
    </r>
    <r>
      <rPr>
        <sz val="13"/>
        <rFont val="TH SarabunPSK"/>
        <family val="2"/>
      </rPr>
      <t xml:space="preserve">กองทุนสำรองเลี้ยงชีพสำหรับลูกจ้างประจำที่ถ่ายโอนไปองค์กรปกครองส่วนท้องถิ่น </t>
    </r>
    <r>
      <rPr>
        <b/>
        <u val="single"/>
        <sz val="13"/>
        <rFont val="TH SarabunPSK"/>
        <family val="2"/>
      </rPr>
      <t>(กสจ.)</t>
    </r>
  </si>
  <si>
    <t>3</t>
  </si>
  <si>
    <t>1 ต.ค.56</t>
  </si>
  <si>
    <t>เงินประจำตำแหน่ง</t>
  </si>
  <si>
    <t>ต.ค.56</t>
  </si>
  <si>
    <t>เงินอุดหนุนเฉพาะกิจ - ประจำปีงบประมาณ พ.ศ. 2557  สำหรับบุคลากรถ่ายโอน</t>
  </si>
  <si>
    <t>รายละเอียดประกอบการโอนเงินอุดหนุนเฉพาะกิจ  ปีงบประมาณ พ.ศ. 2557  สนับสนุนบุคลากรถ่ายโอน</t>
  </si>
  <si>
    <t>รายละเอียดประกอบการเบิกจ่าย  เงินอุดหนุนเฉพาะกิจ  ปีงบประมาณ พ.ศ. 2557   ให้กับบุคลากรถ่ายโอน</t>
  </si>
  <si>
    <t>ค่ารักษาพยาบาล</t>
  </si>
  <si>
    <t>4</t>
  </si>
  <si>
    <t>รายละเอียดการโอนเงิน  ให้กับองค์กรปกครองส่วนท้องถิ่น</t>
  </si>
  <si>
    <t>เม.ย.57</t>
  </si>
  <si>
    <t>1 เม.ย.57</t>
  </si>
  <si>
    <t>เม.ย.57 - มิ.ย.57</t>
  </si>
  <si>
    <t>มิ.ย.57</t>
  </si>
  <si>
    <t>พ.ค.57-มิ.ย.57</t>
  </si>
  <si>
    <t>เม.ย.57-มิ.ย.57</t>
  </si>
  <si>
    <t>พ.ค.57 - มิ.ย.57</t>
  </si>
  <si>
    <t>ประจำเดือน เมษายน 2557 - มิถุนายน 2557</t>
  </si>
  <si>
    <t>ประจำเดือน  เมษายน 2557 - สิงหาคม 2557</t>
  </si>
  <si>
    <t>ก.ค.57 - ส.ค.57</t>
  </si>
  <si>
    <t>เม.ย.57 - ส.ค.57</t>
  </si>
  <si>
    <t>ประจำเดือน เมษายน 2557 - สิงหาคม 2557</t>
  </si>
  <si>
    <t>ก.ค.57</t>
  </si>
  <si>
    <t>มิ.ย.57 - ก.ค.57</t>
  </si>
  <si>
    <t>ส.ค.57</t>
  </si>
  <si>
    <t>ประจำเดือน กรกฎาคม 2557 - สิงหาคม 2557 (เพิ่มเติม)</t>
  </si>
  <si>
    <t>รายละเอียดประกอบการเบิกจ่ายเงินอุดหนุนเฉพาะกิจ  ปีงบประมาณ พ.ศ. 2557  สนับสนุนบุคลากรถ่ายโอน</t>
  </si>
  <si>
    <t>ไข้นอก</t>
  </si>
  <si>
    <t>ไข้ใน</t>
  </si>
  <si>
    <t>เลขที่/เล่มที่ใบเสร็จ/จำนวนเงินที่เบิกได้</t>
  </si>
  <si>
    <t>หนังสือขอเบิก</t>
  </si>
  <si>
    <t>ใบเสร็จที่เบิกได้</t>
  </si>
  <si>
    <t>เมือง</t>
  </si>
  <si>
    <t>ตนเอง</t>
  </si>
  <si>
    <t>รวมทั้งสิ้น</t>
  </si>
  <si>
    <t>ข้าราชการบำนาญ</t>
  </si>
  <si>
    <t>ทม.ที่ ชย 52003/1956 ลว.20 ส.ค.57</t>
  </si>
  <si>
    <t>รพ.ค่ายสุรนารี 3703397/56 ช 076862 ลว.12 ก.ย.56</t>
  </si>
  <si>
    <t>ศูนย์บริการสาธารณสุข ทม.ชย. 29/21 ลว.30 ก.ย.56</t>
  </si>
  <si>
    <t>789/57</t>
  </si>
  <si>
    <t>804/57</t>
  </si>
  <si>
    <t>789,804/57</t>
  </si>
  <si>
    <t>785/57</t>
  </si>
  <si>
    <t>790/57</t>
  </si>
  <si>
    <t>บำเหน็จดำรงชีพ</t>
  </si>
  <si>
    <t>793/57</t>
  </si>
  <si>
    <t>โอนเข้าบัญชีวันที่.......29.......สิงหาคม  2557</t>
  </si>
  <si>
    <t>โอนเข้าบัญชีวันที่     29     สิงหาคม  2557</t>
  </si>
  <si>
    <t>ประกอบการโอนเงิน     29     สิงหาคม  2557</t>
  </si>
  <si>
    <t>ประกอบการโอนเงิน     29      สิงหาคม  2557</t>
  </si>
  <si>
    <t>ประกอบการโอนเงิน      29      สิงหาคม  2557</t>
  </si>
  <si>
    <t>ประกอบการโอนเงิน     29    สิงหาคม  2557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</si>
</sst>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&quot;฿&quot;* #,##0.000_-;\-&quot;฿&quot;* #,##0.000_-;_-&quot;฿&quot;* &quot;-&quot;??_-;_-@_-"/>
    <numFmt numFmtId="207" formatCode="_-* #,##0.000_-;\-* #,##0.000_-;_-* &quot;-&quot;??_-;_-@_-"/>
    <numFmt numFmtId="208" formatCode="_-* #,##0.0000_-;\-* #,##0.0000_-;_-* &quot;-&quot;??_-;_-@_-"/>
    <numFmt numFmtId="209" formatCode="_(* #,##0_);_(* \(#,##0\);_(* &quot;-&quot;??_);_(@_)"/>
    <numFmt numFmtId="210" formatCode="_(* #,##0.0_);_(* \(#,##0.0\);_(* &quot;-&quot;??_);_(@_)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\(0.00\)"/>
    <numFmt numFmtId="216" formatCode="_-* #,##0.0_-;\-* #,##0.0_-;_-* &quot;-&quot;?_-;_-@_-"/>
    <numFmt numFmtId="217" formatCode="_-[$$-409]* #,##0.00_ ;_-[$$-409]* \-#,##0.00\ ;_-[$$-409]* &quot;-&quot;??_ ;_-@_ "/>
    <numFmt numFmtId="218" formatCode="[$-41E]d\ mmmm\ yyyy"/>
    <numFmt numFmtId="219" formatCode="#\ ?/2"/>
    <numFmt numFmtId="220" formatCode="#,##0.00_ ;\-#,##0.00\ "/>
    <numFmt numFmtId="221" formatCode="[$-107041E]d\ mmm\ yy;@"/>
    <numFmt numFmtId="222" formatCode="\(0\)"/>
  </numFmts>
  <fonts count="76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b/>
      <i/>
      <sz val="13"/>
      <name val="TH SarabunPSK"/>
      <family val="2"/>
    </font>
    <font>
      <sz val="13"/>
      <color indexed="10"/>
      <name val="TH SarabunPSK"/>
      <family val="2"/>
    </font>
    <font>
      <b/>
      <u val="single"/>
      <sz val="13"/>
      <name val="TH SarabunPSK"/>
      <family val="2"/>
    </font>
    <font>
      <sz val="12"/>
      <color indexed="10"/>
      <name val="TH SarabunPSK"/>
      <family val="2"/>
    </font>
    <font>
      <sz val="11"/>
      <color indexed="10"/>
      <name val="TH SarabunPSK"/>
      <family val="2"/>
    </font>
    <font>
      <b/>
      <sz val="16"/>
      <name val="TH SarabunPSK"/>
      <family val="2"/>
    </font>
    <font>
      <b/>
      <sz val="12"/>
      <color indexed="10"/>
      <name val="TH SarabunPSK"/>
      <family val="2"/>
    </font>
    <font>
      <b/>
      <sz val="8"/>
      <color indexed="10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9"/>
      <color indexed="10"/>
      <name val="TH SarabunPSK"/>
      <family val="2"/>
    </font>
    <font>
      <b/>
      <sz val="20"/>
      <color indexed="10"/>
      <name val="TH SarabunPSK"/>
      <family val="2"/>
    </font>
    <font>
      <b/>
      <u val="single"/>
      <sz val="16"/>
      <color indexed="8"/>
      <name val="Cordia New"/>
      <family val="2"/>
    </font>
    <font>
      <b/>
      <u val="single"/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b/>
      <sz val="9"/>
      <color rgb="FFFF0000"/>
      <name val="TH SarabunPSK"/>
      <family val="2"/>
    </font>
    <font>
      <b/>
      <sz val="20"/>
      <color rgb="FFFF0000"/>
      <name val="TH SarabunPSK"/>
      <family val="2"/>
    </font>
    <font>
      <b/>
      <u val="single"/>
      <sz val="16"/>
      <color rgb="FF00000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center" shrinkToFit="1"/>
    </xf>
    <xf numFmtId="49" fontId="8" fillId="0" borderId="10" xfId="38" applyNumberFormat="1" applyFont="1" applyFill="1" applyBorder="1" applyAlignment="1">
      <alignment horizontal="center" vertical="center" shrinkToFit="1"/>
    </xf>
    <xf numFmtId="204" fontId="5" fillId="33" borderId="10" xfId="38" applyNumberFormat="1" applyFont="1" applyFill="1" applyBorder="1" applyAlignment="1">
      <alignment vertical="center" shrinkToFit="1"/>
    </xf>
    <xf numFmtId="49" fontId="8" fillId="0" borderId="10" xfId="38" applyNumberFormat="1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shrinkToFit="1"/>
    </xf>
    <xf numFmtId="49" fontId="8" fillId="0" borderId="11" xfId="38" applyNumberFormat="1" applyFont="1" applyFill="1" applyBorder="1" applyAlignment="1">
      <alignment horizontal="center" vertical="center" shrinkToFit="1"/>
    </xf>
    <xf numFmtId="204" fontId="5" fillId="33" borderId="11" xfId="38" applyNumberFormat="1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 shrinkToFit="1"/>
    </xf>
    <xf numFmtId="49" fontId="8" fillId="0" borderId="12" xfId="38" applyNumberFormat="1" applyFont="1" applyFill="1" applyBorder="1" applyAlignment="1">
      <alignment horizontal="center" vertical="center" shrinkToFit="1"/>
    </xf>
    <xf numFmtId="204" fontId="5" fillId="33" borderId="12" xfId="38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43" fontId="5" fillId="0" borderId="12" xfId="38" applyFont="1" applyFill="1" applyBorder="1" applyAlignment="1">
      <alignment horizontal="left" vertical="center" shrinkToFit="1"/>
    </xf>
    <xf numFmtId="204" fontId="5" fillId="0" borderId="12" xfId="38" applyNumberFormat="1" applyFont="1" applyFill="1" applyBorder="1" applyAlignment="1">
      <alignment vertical="center" shrinkToFit="1"/>
    </xf>
    <xf numFmtId="49" fontId="5" fillId="0" borderId="12" xfId="38" applyNumberFormat="1" applyFont="1" applyFill="1" applyBorder="1" applyAlignment="1">
      <alignment horizontal="center" vertical="center" shrinkToFit="1"/>
    </xf>
    <xf numFmtId="43" fontId="5" fillId="0" borderId="12" xfId="38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 shrinkToFit="1"/>
    </xf>
    <xf numFmtId="43" fontId="5" fillId="0" borderId="11" xfId="38" applyFont="1" applyFill="1" applyBorder="1" applyAlignment="1">
      <alignment horizontal="left" vertical="center" shrinkToFit="1"/>
    </xf>
    <xf numFmtId="204" fontId="5" fillId="0" borderId="11" xfId="38" applyNumberFormat="1" applyFont="1" applyFill="1" applyBorder="1" applyAlignment="1">
      <alignment vertical="center" shrinkToFit="1"/>
    </xf>
    <xf numFmtId="43" fontId="5" fillId="0" borderId="11" xfId="38" applyFont="1" applyFill="1" applyBorder="1" applyAlignment="1">
      <alignment vertical="center" shrinkToFit="1"/>
    </xf>
    <xf numFmtId="0" fontId="5" fillId="33" borderId="13" xfId="0" applyFont="1" applyFill="1" applyBorder="1" applyAlignment="1">
      <alignment horizontal="center" vertical="center" shrinkToFit="1"/>
    </xf>
    <xf numFmtId="49" fontId="8" fillId="0" borderId="12" xfId="38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43" fontId="5" fillId="0" borderId="10" xfId="38" applyFont="1" applyFill="1" applyBorder="1" applyAlignment="1">
      <alignment vertical="center" shrinkToFit="1"/>
    </xf>
    <xf numFmtId="204" fontId="5" fillId="0" borderId="10" xfId="38" applyNumberFormat="1" applyFont="1" applyFill="1" applyBorder="1" applyAlignment="1">
      <alignment vertical="center" shrinkToFit="1"/>
    </xf>
    <xf numFmtId="43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vertical="center" shrinkToFit="1"/>
    </xf>
    <xf numFmtId="43" fontId="4" fillId="34" borderId="13" xfId="0" applyNumberFormat="1" applyFont="1" applyFill="1" applyBorder="1" applyAlignment="1">
      <alignment vertical="center" shrinkToFit="1"/>
    </xf>
    <xf numFmtId="204" fontId="5" fillId="34" borderId="13" xfId="0" applyNumberFormat="1" applyFont="1" applyFill="1" applyBorder="1" applyAlignment="1">
      <alignment vertical="center" shrinkToFit="1"/>
    </xf>
    <xf numFmtId="43" fontId="4" fillId="34" borderId="14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43" fontId="4" fillId="0" borderId="0" xfId="0" applyNumberFormat="1" applyFont="1" applyFill="1" applyBorder="1" applyAlignment="1">
      <alignment vertical="center" shrinkToFit="1"/>
    </xf>
    <xf numFmtId="43" fontId="4" fillId="0" borderId="0" xfId="38" applyFont="1" applyFill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vertical="center" shrinkToFit="1"/>
    </xf>
    <xf numFmtId="49" fontId="12" fillId="33" borderId="10" xfId="38" applyNumberFormat="1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vertical="center" shrinkToFit="1"/>
    </xf>
    <xf numFmtId="49" fontId="12" fillId="33" borderId="11" xfId="38" applyNumberFormat="1" applyFont="1" applyFill="1" applyBorder="1" applyAlignment="1">
      <alignment horizontal="center" vertical="center" shrinkToFit="1"/>
    </xf>
    <xf numFmtId="49" fontId="12" fillId="33" borderId="0" xfId="38" applyNumberFormat="1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vertical="center" shrinkToFit="1"/>
    </xf>
    <xf numFmtId="0" fontId="12" fillId="33" borderId="13" xfId="0" applyFont="1" applyFill="1" applyBorder="1" applyAlignment="1">
      <alignment horizontal="left" vertical="center" shrinkToFit="1"/>
    </xf>
    <xf numFmtId="49" fontId="12" fillId="33" borderId="13" xfId="38" applyNumberFormat="1" applyFont="1" applyFill="1" applyBorder="1" applyAlignment="1">
      <alignment horizontal="center" vertical="center" shrinkToFit="1"/>
    </xf>
    <xf numFmtId="204" fontId="12" fillId="33" borderId="13" xfId="38" applyNumberFormat="1" applyFont="1" applyFill="1" applyBorder="1" applyAlignment="1">
      <alignment vertical="center" shrinkToFit="1"/>
    </xf>
    <xf numFmtId="0" fontId="11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vertical="center" shrinkToFit="1"/>
    </xf>
    <xf numFmtId="204" fontId="12" fillId="33" borderId="0" xfId="38" applyNumberFormat="1" applyFont="1" applyFill="1" applyBorder="1" applyAlignment="1">
      <alignment vertical="center" shrinkToFit="1"/>
    </xf>
    <xf numFmtId="204" fontId="12" fillId="33" borderId="10" xfId="38" applyNumberFormat="1" applyFont="1" applyFill="1" applyBorder="1" applyAlignment="1">
      <alignment vertical="center" shrinkToFit="1"/>
    </xf>
    <xf numFmtId="204" fontId="12" fillId="33" borderId="11" xfId="38" applyNumberFormat="1" applyFont="1" applyFill="1" applyBorder="1" applyAlignment="1">
      <alignment vertical="center" shrinkToFit="1"/>
    </xf>
    <xf numFmtId="0" fontId="12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204" fontId="4" fillId="35" borderId="13" xfId="38" applyNumberFormat="1" applyFont="1" applyFill="1" applyBorder="1" applyAlignment="1">
      <alignment horizontal="center" vertical="center"/>
    </xf>
    <xf numFmtId="204" fontId="4" fillId="35" borderId="16" xfId="38" applyNumberFormat="1" applyFont="1" applyFill="1" applyBorder="1" applyAlignment="1">
      <alignment horizontal="center" vertical="center" wrapText="1"/>
    </xf>
    <xf numFmtId="49" fontId="4" fillId="35" borderId="13" xfId="38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shrinkToFit="1"/>
    </xf>
    <xf numFmtId="204" fontId="5" fillId="33" borderId="13" xfId="38" applyNumberFormat="1" applyFont="1" applyFill="1" applyBorder="1" applyAlignment="1">
      <alignment vertical="center" shrinkToFit="1"/>
    </xf>
    <xf numFmtId="49" fontId="5" fillId="33" borderId="13" xfId="38" applyNumberFormat="1" applyFont="1" applyFill="1" applyBorder="1" applyAlignment="1">
      <alignment horizontal="center" vertical="center" shrinkToFit="1"/>
    </xf>
    <xf numFmtId="43" fontId="5" fillId="0" borderId="13" xfId="38" applyNumberFormat="1" applyFont="1" applyFill="1" applyBorder="1" applyAlignment="1">
      <alignment horizontal="left" vertical="center" shrinkToFit="1"/>
    </xf>
    <xf numFmtId="204" fontId="5" fillId="0" borderId="13" xfId="38" applyNumberFormat="1" applyFont="1" applyFill="1" applyBorder="1" applyAlignment="1">
      <alignment horizontal="center" vertical="center" shrinkToFit="1"/>
    </xf>
    <xf numFmtId="43" fontId="4" fillId="35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left" vertical="center" shrinkToFit="1"/>
    </xf>
    <xf numFmtId="204" fontId="5" fillId="33" borderId="0" xfId="38" applyNumberFormat="1" applyFont="1" applyFill="1" applyAlignment="1">
      <alignment vertical="center" shrinkToFit="1"/>
    </xf>
    <xf numFmtId="204" fontId="5" fillId="0" borderId="0" xfId="38" applyNumberFormat="1" applyFont="1" applyFill="1" applyBorder="1" applyAlignment="1">
      <alignment horizontal="center" vertical="center" shrinkToFit="1"/>
    </xf>
    <xf numFmtId="204" fontId="4" fillId="0" borderId="0" xfId="0" applyNumberFormat="1" applyFont="1" applyFill="1" applyBorder="1" applyAlignment="1">
      <alignment horizontal="center" vertical="center" shrinkToFit="1"/>
    </xf>
    <xf numFmtId="43" fontId="5" fillId="0" borderId="11" xfId="38" applyNumberFormat="1" applyFont="1" applyFill="1" applyBorder="1" applyAlignment="1">
      <alignment horizontal="left" vertical="center" shrinkToFit="1"/>
    </xf>
    <xf numFmtId="204" fontId="5" fillId="0" borderId="11" xfId="38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vertical="center"/>
    </xf>
    <xf numFmtId="204" fontId="4" fillId="0" borderId="0" xfId="38" applyNumberFormat="1" applyFont="1" applyFill="1" applyBorder="1" applyAlignment="1">
      <alignment horizontal="center" vertical="center" shrinkToFit="1"/>
    </xf>
    <xf numFmtId="43" fontId="4" fillId="35" borderId="17" xfId="0" applyNumberFormat="1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204" fontId="5" fillId="33" borderId="0" xfId="38" applyNumberFormat="1" applyFont="1" applyFill="1" applyBorder="1" applyAlignment="1">
      <alignment horizontal="center" vertical="center" shrinkToFit="1"/>
    </xf>
    <xf numFmtId="204" fontId="4" fillId="33" borderId="0" xfId="0" applyNumberFormat="1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49" fontId="12" fillId="33" borderId="13" xfId="0" applyNumberFormat="1" applyFont="1" applyFill="1" applyBorder="1" applyAlignment="1">
      <alignment horizontal="center" vertical="center" shrinkToFit="1"/>
    </xf>
    <xf numFmtId="198" fontId="12" fillId="33" borderId="13" xfId="0" applyNumberFormat="1" applyFont="1" applyFill="1" applyBorder="1" applyAlignment="1">
      <alignment vertical="center" shrinkToFit="1"/>
    </xf>
    <xf numFmtId="43" fontId="12" fillId="33" borderId="13" xfId="38" applyFont="1" applyFill="1" applyBorder="1" applyAlignment="1">
      <alignment horizontal="center" vertical="center" shrinkToFit="1"/>
    </xf>
    <xf numFmtId="204" fontId="12" fillId="0" borderId="13" xfId="38" applyNumberFormat="1" applyFont="1" applyFill="1" applyBorder="1" applyAlignment="1">
      <alignment vertical="center" shrinkToFit="1"/>
    </xf>
    <xf numFmtId="43" fontId="12" fillId="33" borderId="13" xfId="0" applyNumberFormat="1" applyFont="1" applyFill="1" applyBorder="1" applyAlignment="1">
      <alignment vertical="center" shrinkToFit="1"/>
    </xf>
    <xf numFmtId="43" fontId="12" fillId="33" borderId="17" xfId="38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3" fontId="12" fillId="33" borderId="10" xfId="38" applyFont="1" applyFill="1" applyBorder="1" applyAlignment="1">
      <alignment horizontal="center" vertical="center" shrinkToFit="1"/>
    </xf>
    <xf numFmtId="198" fontId="12" fillId="33" borderId="10" xfId="0" applyNumberFormat="1" applyFont="1" applyFill="1" applyBorder="1" applyAlignment="1">
      <alignment vertical="center" shrinkToFit="1"/>
    </xf>
    <xf numFmtId="43" fontId="12" fillId="33" borderId="11" xfId="38" applyFont="1" applyFill="1" applyBorder="1" applyAlignment="1">
      <alignment horizontal="center" vertical="center" shrinkToFit="1"/>
    </xf>
    <xf numFmtId="198" fontId="12" fillId="33" borderId="11" xfId="0" applyNumberFormat="1" applyFont="1" applyFill="1" applyBorder="1" applyAlignment="1">
      <alignment vertical="center" shrinkToFit="1"/>
    </xf>
    <xf numFmtId="49" fontId="12" fillId="33" borderId="0" xfId="0" applyNumberFormat="1" applyFont="1" applyFill="1" applyBorder="1" applyAlignment="1">
      <alignment horizontal="right" vertical="center" shrinkToFit="1"/>
    </xf>
    <xf numFmtId="49" fontId="12" fillId="33" borderId="0" xfId="0" applyNumberFormat="1" applyFont="1" applyFill="1" applyAlignment="1">
      <alignment horizontal="center" vertical="center" shrinkToFit="1"/>
    </xf>
    <xf numFmtId="49" fontId="12" fillId="33" borderId="0" xfId="0" applyNumberFormat="1" applyFont="1" applyFill="1" applyBorder="1" applyAlignment="1">
      <alignment horizontal="center" vertical="center" shrinkToFit="1"/>
    </xf>
    <xf numFmtId="43" fontId="12" fillId="33" borderId="0" xfId="38" applyFont="1" applyFill="1" applyBorder="1" applyAlignment="1">
      <alignment horizontal="center" vertical="center" shrinkToFit="1"/>
    </xf>
    <xf numFmtId="43" fontId="11" fillId="0" borderId="0" xfId="38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vertical="center"/>
    </xf>
    <xf numFmtId="49" fontId="12" fillId="33" borderId="0" xfId="0" applyNumberFormat="1" applyFont="1" applyFill="1" applyAlignment="1">
      <alignment vertical="center" shrinkToFit="1"/>
    </xf>
    <xf numFmtId="43" fontId="12" fillId="33" borderId="0" xfId="38" applyFont="1" applyFill="1" applyAlignment="1">
      <alignment horizontal="center" vertical="center" shrinkToFit="1"/>
    </xf>
    <xf numFmtId="0" fontId="11" fillId="33" borderId="0" xfId="0" applyFont="1" applyFill="1" applyAlignment="1">
      <alignment vertical="center" shrinkToFit="1"/>
    </xf>
    <xf numFmtId="0" fontId="11" fillId="33" borderId="0" xfId="0" applyFont="1" applyFill="1" applyAlignment="1">
      <alignment horizontal="center" vertical="center" shrinkToFit="1"/>
    </xf>
    <xf numFmtId="49" fontId="12" fillId="33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horizontal="center" vertical="center"/>
    </xf>
    <xf numFmtId="43" fontId="12" fillId="33" borderId="0" xfId="38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3" xfId="0" applyFont="1" applyFill="1" applyBorder="1" applyAlignment="1">
      <alignment vertical="center" shrinkToFit="1"/>
    </xf>
    <xf numFmtId="43" fontId="12" fillId="33" borderId="0" xfId="0" applyNumberFormat="1" applyFont="1" applyFill="1" applyBorder="1" applyAlignment="1">
      <alignment vertical="center" shrinkToFit="1"/>
    </xf>
    <xf numFmtId="43" fontId="12" fillId="33" borderId="0" xfId="0" applyNumberFormat="1" applyFont="1" applyFill="1" applyAlignment="1">
      <alignment vertical="center" shrinkToFit="1"/>
    </xf>
    <xf numFmtId="43" fontId="12" fillId="33" borderId="0" xfId="0" applyNumberFormat="1" applyFont="1" applyFill="1" applyAlignment="1">
      <alignment vertical="center"/>
    </xf>
    <xf numFmtId="0" fontId="12" fillId="33" borderId="13" xfId="38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43" fontId="5" fillId="35" borderId="11" xfId="0" applyNumberFormat="1" applyFont="1" applyFill="1" applyBorder="1" applyAlignment="1">
      <alignment horizontal="center" vertical="center" shrinkToFit="1"/>
    </xf>
    <xf numFmtId="43" fontId="5" fillId="0" borderId="11" xfId="0" applyNumberFormat="1" applyFont="1" applyFill="1" applyBorder="1" applyAlignment="1">
      <alignment horizontal="center" vertical="center" shrinkToFit="1"/>
    </xf>
    <xf numFmtId="43" fontId="4" fillId="0" borderId="10" xfId="38" applyFont="1" applyFill="1" applyBorder="1" applyAlignment="1">
      <alignment vertical="center" shrinkToFit="1"/>
    </xf>
    <xf numFmtId="43" fontId="4" fillId="0" borderId="12" xfId="38" applyFont="1" applyFill="1" applyBorder="1" applyAlignment="1">
      <alignment vertical="center" shrinkToFit="1"/>
    </xf>
    <xf numFmtId="43" fontId="4" fillId="0" borderId="11" xfId="38" applyFont="1" applyFill="1" applyBorder="1" applyAlignment="1">
      <alignment vertical="center" shrinkToFit="1"/>
    </xf>
    <xf numFmtId="43" fontId="5" fillId="0" borderId="13" xfId="0" applyNumberFormat="1" applyFont="1" applyFill="1" applyBorder="1" applyAlignment="1">
      <alignment horizontal="center" vertical="center" shrinkToFit="1"/>
    </xf>
    <xf numFmtId="204" fontId="5" fillId="0" borderId="0" xfId="0" applyNumberFormat="1" applyFont="1" applyFill="1" applyBorder="1" applyAlignment="1">
      <alignment horizontal="center" vertical="center" shrinkToFit="1"/>
    </xf>
    <xf numFmtId="17" fontId="5" fillId="0" borderId="12" xfId="38" applyNumberFormat="1" applyFont="1" applyFill="1" applyBorder="1" applyAlignment="1">
      <alignment horizontal="center" vertical="center" shrinkToFit="1"/>
    </xf>
    <xf numFmtId="204" fontId="12" fillId="33" borderId="0" xfId="38" applyNumberFormat="1" applyFont="1" applyFill="1" applyAlignment="1">
      <alignment horizontal="center" vertical="center"/>
    </xf>
    <xf numFmtId="204" fontId="12" fillId="33" borderId="13" xfId="38" applyNumberFormat="1" applyFont="1" applyFill="1" applyBorder="1" applyAlignment="1">
      <alignment horizontal="center" vertical="center" shrinkToFit="1"/>
    </xf>
    <xf numFmtId="204" fontId="12" fillId="33" borderId="0" xfId="38" applyNumberFormat="1" applyFont="1" applyFill="1" applyBorder="1" applyAlignment="1">
      <alignment horizontal="center" vertical="center" shrinkToFit="1"/>
    </xf>
    <xf numFmtId="204" fontId="12" fillId="33" borderId="0" xfId="38" applyNumberFormat="1" applyFont="1" applyFill="1" applyAlignment="1">
      <alignment horizontal="center" vertical="center" shrinkToFit="1"/>
    </xf>
    <xf numFmtId="43" fontId="12" fillId="33" borderId="13" xfId="0" applyNumberFormat="1" applyFont="1" applyFill="1" applyBorder="1" applyAlignment="1">
      <alignment vertical="center"/>
    </xf>
    <xf numFmtId="204" fontId="12" fillId="33" borderId="13" xfId="38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43" fontId="11" fillId="0" borderId="10" xfId="38" applyFont="1" applyFill="1" applyBorder="1" applyAlignment="1">
      <alignment horizontal="center" vertical="center" shrinkToFit="1"/>
    </xf>
    <xf numFmtId="43" fontId="11" fillId="0" borderId="11" xfId="38" applyFont="1" applyFill="1" applyBorder="1" applyAlignment="1">
      <alignment horizontal="center" vertical="center" shrinkToFit="1"/>
    </xf>
    <xf numFmtId="204" fontId="11" fillId="4" borderId="13" xfId="38" applyNumberFormat="1" applyFont="1" applyFill="1" applyBorder="1" applyAlignment="1">
      <alignment horizontal="center" vertical="center" shrinkToFit="1"/>
    </xf>
    <xf numFmtId="49" fontId="12" fillId="4" borderId="13" xfId="38" applyNumberFormat="1" applyFont="1" applyFill="1" applyBorder="1" applyAlignment="1">
      <alignment horizontal="center" vertical="center" shrinkToFit="1"/>
    </xf>
    <xf numFmtId="43" fontId="12" fillId="4" borderId="13" xfId="38" applyNumberFormat="1" applyFont="1" applyFill="1" applyBorder="1" applyAlignment="1">
      <alignment vertical="center" shrinkToFit="1"/>
    </xf>
    <xf numFmtId="204" fontId="17" fillId="4" borderId="13" xfId="38" applyNumberFormat="1" applyFont="1" applyFill="1" applyBorder="1" applyAlignment="1">
      <alignment horizontal="center" vertical="center" shrinkToFit="1"/>
    </xf>
    <xf numFmtId="43" fontId="12" fillId="4" borderId="13" xfId="38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vertical="center" shrinkToFit="1"/>
    </xf>
    <xf numFmtId="49" fontId="17" fillId="4" borderId="13" xfId="38" applyNumberFormat="1" applyFont="1" applyFill="1" applyBorder="1" applyAlignment="1">
      <alignment horizontal="center" vertical="center" shrinkToFit="1"/>
    </xf>
    <xf numFmtId="43" fontId="11" fillId="4" borderId="17" xfId="38" applyFont="1" applyFill="1" applyBorder="1" applyAlignment="1">
      <alignment horizontal="center" vertical="center" shrinkToFit="1"/>
    </xf>
    <xf numFmtId="49" fontId="11" fillId="4" borderId="13" xfId="0" applyNumberFormat="1" applyFont="1" applyFill="1" applyBorder="1" applyAlignment="1">
      <alignment horizontal="center" vertical="center" shrinkToFit="1"/>
    </xf>
    <xf numFmtId="43" fontId="11" fillId="4" borderId="13" xfId="38" applyNumberFormat="1" applyFont="1" applyFill="1" applyBorder="1" applyAlignment="1">
      <alignment vertical="center" shrinkToFit="1"/>
    </xf>
    <xf numFmtId="43" fontId="5" fillId="34" borderId="14" xfId="0" applyNumberFormat="1" applyFont="1" applyFill="1" applyBorder="1" applyAlignment="1">
      <alignment horizontal="center" vertical="center" shrinkToFit="1"/>
    </xf>
    <xf numFmtId="43" fontId="5" fillId="34" borderId="13" xfId="0" applyNumberFormat="1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9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Alignment="1">
      <alignment vertical="top"/>
    </xf>
    <xf numFmtId="49" fontId="5" fillId="33" borderId="10" xfId="38" applyNumberFormat="1" applyFont="1" applyFill="1" applyBorder="1" applyAlignment="1">
      <alignment horizontal="center" vertical="center" shrinkToFit="1"/>
    </xf>
    <xf numFmtId="43" fontId="5" fillId="0" borderId="10" xfId="38" applyNumberFormat="1" applyFont="1" applyFill="1" applyBorder="1" applyAlignment="1">
      <alignment horizontal="left" vertical="center" shrinkToFit="1"/>
    </xf>
    <xf numFmtId="204" fontId="5" fillId="0" borderId="10" xfId="38" applyNumberFormat="1" applyFont="1" applyFill="1" applyBorder="1" applyAlignment="1">
      <alignment horizontal="center" vertical="center" shrinkToFit="1"/>
    </xf>
    <xf numFmtId="43" fontId="5" fillId="0" borderId="10" xfId="0" applyNumberFormat="1" applyFont="1" applyFill="1" applyBorder="1" applyAlignment="1">
      <alignment horizontal="center" vertical="center" shrinkToFit="1"/>
    </xf>
    <xf numFmtId="43" fontId="5" fillId="35" borderId="10" xfId="0" applyNumberFormat="1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22" fillId="33" borderId="10" xfId="0" applyFont="1" applyFill="1" applyBorder="1" applyAlignment="1">
      <alignment horizontal="left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204" fontId="5" fillId="33" borderId="12" xfId="38" applyNumberFormat="1" applyFont="1" applyFill="1" applyBorder="1" applyAlignment="1">
      <alignment horizontal="right" vertical="center" shrinkToFit="1"/>
    </xf>
    <xf numFmtId="0" fontId="22" fillId="33" borderId="12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vertical="center" shrinkToFit="1"/>
    </xf>
    <xf numFmtId="17" fontId="5" fillId="33" borderId="11" xfId="0" applyNumberFormat="1" applyFont="1" applyFill="1" applyBorder="1" applyAlignment="1">
      <alignment vertical="center" shrinkToFit="1"/>
    </xf>
    <xf numFmtId="0" fontId="5" fillId="35" borderId="13" xfId="0" applyFont="1" applyFill="1" applyBorder="1" applyAlignment="1">
      <alignment vertical="center"/>
    </xf>
    <xf numFmtId="204" fontId="4" fillId="35" borderId="13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204" fontId="12" fillId="0" borderId="0" xfId="38" applyNumberFormat="1" applyFont="1" applyFill="1" applyBorder="1" applyAlignment="1">
      <alignment vertical="center" shrinkToFit="1"/>
    </xf>
    <xf numFmtId="49" fontId="6" fillId="0" borderId="0" xfId="38" applyNumberFormat="1" applyFont="1" applyFill="1" applyBorder="1" applyAlignment="1">
      <alignment horizontal="center" vertical="center" shrinkToFit="1"/>
    </xf>
    <xf numFmtId="204" fontId="11" fillId="0" borderId="0" xfId="38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204" fontId="11" fillId="0" borderId="0" xfId="38" applyNumberFormat="1" applyFont="1" applyFill="1" applyBorder="1" applyAlignment="1">
      <alignment horizontal="left" vertical="center" shrinkToFit="1"/>
    </xf>
    <xf numFmtId="49" fontId="12" fillId="0" borderId="0" xfId="38" applyNumberFormat="1" applyFont="1" applyFill="1" applyBorder="1" applyAlignment="1">
      <alignment horizontal="center" vertical="center" shrinkToFit="1"/>
    </xf>
    <xf numFmtId="204" fontId="11" fillId="0" borderId="0" xfId="38" applyNumberFormat="1" applyFont="1" applyFill="1" applyBorder="1" applyAlignment="1">
      <alignment vertical="center" shrinkToFit="1"/>
    </xf>
    <xf numFmtId="204" fontId="11" fillId="0" borderId="0" xfId="0" applyNumberFormat="1" applyFont="1" applyFill="1" applyBorder="1" applyAlignment="1">
      <alignment vertical="center" shrinkToFit="1"/>
    </xf>
    <xf numFmtId="204" fontId="10" fillId="0" borderId="0" xfId="38" applyNumberFormat="1" applyFont="1" applyFill="1" applyBorder="1" applyAlignment="1">
      <alignment vertical="center"/>
    </xf>
    <xf numFmtId="43" fontId="10" fillId="0" borderId="0" xfId="38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04" fontId="12" fillId="0" borderId="0" xfId="38" applyNumberFormat="1" applyFont="1" applyFill="1" applyBorder="1" applyAlignment="1">
      <alignment horizontal="left" vertical="center" shrinkToFit="1"/>
    </xf>
    <xf numFmtId="204" fontId="6" fillId="0" borderId="0" xfId="38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04" fontId="6" fillId="0" borderId="10" xfId="38" applyNumberFormat="1" applyFont="1" applyFill="1" applyBorder="1" applyAlignment="1">
      <alignment vertical="center" shrinkToFit="1"/>
    </xf>
    <xf numFmtId="204" fontId="6" fillId="0" borderId="12" xfId="38" applyNumberFormat="1" applyFont="1" applyFill="1" applyBorder="1" applyAlignment="1">
      <alignment vertical="center" shrinkToFit="1"/>
    </xf>
    <xf numFmtId="204" fontId="6" fillId="0" borderId="11" xfId="38" applyNumberFormat="1" applyFont="1" applyFill="1" applyBorder="1" applyAlignment="1">
      <alignment vertical="center" shrinkToFit="1"/>
    </xf>
    <xf numFmtId="204" fontId="6" fillId="0" borderId="13" xfId="38" applyNumberFormat="1" applyFont="1" applyFill="1" applyBorder="1" applyAlignment="1">
      <alignment vertical="center" shrinkToFit="1"/>
    </xf>
    <xf numFmtId="204" fontId="12" fillId="0" borderId="10" xfId="38" applyNumberFormat="1" applyFont="1" applyFill="1" applyBorder="1" applyAlignment="1">
      <alignment vertical="center" shrinkToFit="1"/>
    </xf>
    <xf numFmtId="204" fontId="12" fillId="0" borderId="11" xfId="38" applyNumberFormat="1" applyFont="1" applyFill="1" applyBorder="1" applyAlignment="1">
      <alignment vertical="center" shrinkToFit="1"/>
    </xf>
    <xf numFmtId="204" fontId="7" fillId="0" borderId="0" xfId="38" applyNumberFormat="1" applyFont="1" applyFill="1" applyBorder="1" applyAlignment="1">
      <alignment vertical="center" shrinkToFit="1"/>
    </xf>
    <xf numFmtId="204" fontId="68" fillId="0" borderId="10" xfId="38" applyNumberFormat="1" applyFont="1" applyFill="1" applyBorder="1" applyAlignment="1">
      <alignment vertical="center" shrinkToFit="1"/>
    </xf>
    <xf numFmtId="204" fontId="68" fillId="0" borderId="12" xfId="38" applyNumberFormat="1" applyFont="1" applyFill="1" applyBorder="1" applyAlignment="1">
      <alignment vertical="center" shrinkToFit="1"/>
    </xf>
    <xf numFmtId="204" fontId="68" fillId="0" borderId="11" xfId="38" applyNumberFormat="1" applyFont="1" applyFill="1" applyBorder="1" applyAlignment="1">
      <alignment vertical="center" shrinkToFit="1"/>
    </xf>
    <xf numFmtId="204" fontId="10" fillId="0" borderId="0" xfId="38" applyNumberFormat="1" applyFont="1" applyFill="1" applyBorder="1" applyAlignment="1">
      <alignment vertical="center" shrinkToFit="1"/>
    </xf>
    <xf numFmtId="204" fontId="68" fillId="0" borderId="13" xfId="38" applyNumberFormat="1" applyFont="1" applyFill="1" applyBorder="1" applyAlignment="1">
      <alignment vertical="center" shrinkToFit="1"/>
    </xf>
    <xf numFmtId="204" fontId="10" fillId="0" borderId="13" xfId="38" applyNumberFormat="1" applyFont="1" applyFill="1" applyBorder="1" applyAlignment="1">
      <alignment vertical="center" shrinkToFit="1"/>
    </xf>
    <xf numFmtId="204" fontId="10" fillId="0" borderId="0" xfId="38" applyNumberFormat="1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204" fontId="10" fillId="0" borderId="0" xfId="3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38" applyNumberFormat="1" applyFont="1" applyFill="1" applyBorder="1" applyAlignment="1">
      <alignment horizontal="center" vertical="center" wrapText="1"/>
    </xf>
    <xf numFmtId="43" fontId="10" fillId="0" borderId="0" xfId="3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04" fontId="10" fillId="0" borderId="0" xfId="38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vertical="center" shrinkToFit="1"/>
    </xf>
    <xf numFmtId="49" fontId="6" fillId="0" borderId="10" xfId="38" applyNumberFormat="1" applyFont="1" applyFill="1" applyBorder="1" applyAlignment="1">
      <alignment horizontal="center" vertical="center" shrinkToFit="1"/>
    </xf>
    <xf numFmtId="204" fontId="10" fillId="0" borderId="19" xfId="38" applyNumberFormat="1" applyFont="1" applyFill="1" applyBorder="1" applyAlignment="1">
      <alignment vertical="center" shrinkToFit="1"/>
    </xf>
    <xf numFmtId="204" fontId="10" fillId="0" borderId="20" xfId="38" applyNumberFormat="1" applyFont="1" applyFill="1" applyBorder="1" applyAlignment="1">
      <alignment vertical="center" shrinkToFit="1"/>
    </xf>
    <xf numFmtId="0" fontId="17" fillId="0" borderId="21" xfId="0" applyFont="1" applyFill="1" applyBorder="1" applyAlignment="1">
      <alignment horizontal="center" vertical="center" shrinkToFit="1"/>
    </xf>
    <xf numFmtId="204" fontId="12" fillId="0" borderId="10" xfId="38" applyNumberFormat="1" applyFont="1" applyFill="1" applyBorder="1" applyAlignment="1">
      <alignment horizontal="left" vertical="center" shrinkToFit="1"/>
    </xf>
    <xf numFmtId="204" fontId="17" fillId="0" borderId="10" xfId="38" applyNumberFormat="1" applyFont="1" applyFill="1" applyBorder="1" applyAlignment="1">
      <alignment horizontal="left" vertical="center" shrinkToFit="1"/>
    </xf>
    <xf numFmtId="204" fontId="11" fillId="0" borderId="19" xfId="38" applyNumberFormat="1" applyFont="1" applyFill="1" applyBorder="1" applyAlignment="1">
      <alignment horizontal="left" vertical="center" shrinkToFit="1"/>
    </xf>
    <xf numFmtId="204" fontId="21" fillId="0" borderId="21" xfId="38" applyNumberFormat="1" applyFont="1" applyFill="1" applyBorder="1" applyAlignment="1">
      <alignment vertical="center"/>
    </xf>
    <xf numFmtId="49" fontId="12" fillId="0" borderId="10" xfId="38" applyNumberFormat="1" applyFont="1" applyFill="1" applyBorder="1" applyAlignment="1">
      <alignment horizontal="center" vertical="center" shrinkToFit="1"/>
    </xf>
    <xf numFmtId="49" fontId="11" fillId="0" borderId="19" xfId="38" applyNumberFormat="1" applyFont="1" applyFill="1" applyBorder="1" applyAlignment="1">
      <alignment horizontal="center" vertical="center" shrinkToFit="1"/>
    </xf>
    <xf numFmtId="204" fontId="12" fillId="0" borderId="21" xfId="38" applyNumberFormat="1" applyFont="1" applyFill="1" applyBorder="1" applyAlignment="1">
      <alignment horizontal="center" vertical="center" shrinkToFit="1"/>
    </xf>
    <xf numFmtId="204" fontId="6" fillId="0" borderId="10" xfId="38" applyNumberFormat="1" applyFont="1" applyFill="1" applyBorder="1" applyAlignment="1">
      <alignment horizontal="center" vertical="center" shrinkToFit="1"/>
    </xf>
    <xf numFmtId="204" fontId="11" fillId="0" borderId="19" xfId="38" applyNumberFormat="1" applyFont="1" applyFill="1" applyBorder="1" applyAlignment="1">
      <alignment horizontal="center" vertical="center" shrinkToFit="1"/>
    </xf>
    <xf numFmtId="204" fontId="11" fillId="0" borderId="21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horizontal="left" vertical="center" shrinkToFit="1"/>
    </xf>
    <xf numFmtId="204" fontId="10" fillId="0" borderId="22" xfId="38" applyNumberFormat="1" applyFont="1" applyFill="1" applyBorder="1" applyAlignment="1">
      <alignment vertical="center" shrinkToFit="1"/>
    </xf>
    <xf numFmtId="0" fontId="17" fillId="0" borderId="23" xfId="0" applyFont="1" applyFill="1" applyBorder="1" applyAlignment="1">
      <alignment horizontal="center" vertical="center" shrinkToFit="1"/>
    </xf>
    <xf numFmtId="204" fontId="12" fillId="0" borderId="12" xfId="38" applyNumberFormat="1" applyFont="1" applyFill="1" applyBorder="1" applyAlignment="1">
      <alignment horizontal="left" vertical="center" shrinkToFit="1"/>
    </xf>
    <xf numFmtId="204" fontId="17" fillId="0" borderId="12" xfId="38" applyNumberFormat="1" applyFont="1" applyFill="1" applyBorder="1" applyAlignment="1">
      <alignment horizontal="left" vertical="center" shrinkToFit="1"/>
    </xf>
    <xf numFmtId="204" fontId="11" fillId="0" borderId="24" xfId="38" applyNumberFormat="1" applyFont="1" applyFill="1" applyBorder="1" applyAlignment="1">
      <alignment horizontal="left" vertical="center" shrinkToFit="1"/>
    </xf>
    <xf numFmtId="49" fontId="12" fillId="0" borderId="12" xfId="38" applyNumberFormat="1" applyFont="1" applyFill="1" applyBorder="1" applyAlignment="1">
      <alignment horizontal="center" vertical="center" shrinkToFit="1"/>
    </xf>
    <xf numFmtId="49" fontId="11" fillId="0" borderId="24" xfId="38" applyNumberFormat="1" applyFont="1" applyFill="1" applyBorder="1" applyAlignment="1">
      <alignment horizontal="center" vertical="center" shrinkToFit="1"/>
    </xf>
    <xf numFmtId="204" fontId="12" fillId="0" borderId="23" xfId="38" applyNumberFormat="1" applyFont="1" applyFill="1" applyBorder="1" applyAlignment="1">
      <alignment horizontal="center" vertical="center" shrinkToFit="1"/>
    </xf>
    <xf numFmtId="204" fontId="6" fillId="0" borderId="12" xfId="38" applyNumberFormat="1" applyFont="1" applyFill="1" applyBorder="1" applyAlignment="1">
      <alignment horizontal="center" vertical="center" shrinkToFit="1"/>
    </xf>
    <xf numFmtId="204" fontId="11" fillId="0" borderId="24" xfId="38" applyNumberFormat="1" applyFont="1" applyFill="1" applyBorder="1" applyAlignment="1">
      <alignment horizontal="center" vertical="center" shrinkToFit="1"/>
    </xf>
    <xf numFmtId="204" fontId="11" fillId="0" borderId="23" xfId="0" applyNumberFormat="1" applyFont="1" applyFill="1" applyBorder="1" applyAlignment="1">
      <alignment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horizontal="left" vertical="center" shrinkToFit="1"/>
    </xf>
    <xf numFmtId="49" fontId="6" fillId="0" borderId="11" xfId="38" applyNumberFormat="1" applyFont="1" applyFill="1" applyBorder="1" applyAlignment="1">
      <alignment horizontal="center" vertical="center" shrinkToFit="1"/>
    </xf>
    <xf numFmtId="204" fontId="10" fillId="0" borderId="25" xfId="38" applyNumberFormat="1" applyFont="1" applyFill="1" applyBorder="1" applyAlignment="1">
      <alignment vertical="center" shrinkToFit="1"/>
    </xf>
    <xf numFmtId="0" fontId="17" fillId="0" borderId="26" xfId="0" applyFont="1" applyFill="1" applyBorder="1" applyAlignment="1">
      <alignment horizontal="center" vertical="center" shrinkToFit="1"/>
    </xf>
    <xf numFmtId="204" fontId="12" fillId="0" borderId="11" xfId="38" applyNumberFormat="1" applyFont="1" applyFill="1" applyBorder="1" applyAlignment="1">
      <alignment horizontal="left" vertical="center" shrinkToFit="1"/>
    </xf>
    <xf numFmtId="204" fontId="11" fillId="0" borderId="27" xfId="38" applyNumberFormat="1" applyFont="1" applyFill="1" applyBorder="1" applyAlignment="1">
      <alignment horizontal="left" vertical="center" shrinkToFit="1"/>
    </xf>
    <xf numFmtId="49" fontId="12" fillId="0" borderId="11" xfId="38" applyNumberFormat="1" applyFont="1" applyFill="1" applyBorder="1" applyAlignment="1">
      <alignment horizontal="center" vertical="center" shrinkToFit="1"/>
    </xf>
    <xf numFmtId="49" fontId="11" fillId="0" borderId="27" xfId="38" applyNumberFormat="1" applyFont="1" applyFill="1" applyBorder="1" applyAlignment="1">
      <alignment horizontal="center" vertical="center" shrinkToFit="1"/>
    </xf>
    <xf numFmtId="204" fontId="12" fillId="0" borderId="26" xfId="38" applyNumberFormat="1" applyFont="1" applyFill="1" applyBorder="1" applyAlignment="1">
      <alignment horizontal="center" vertical="center" shrinkToFit="1"/>
    </xf>
    <xf numFmtId="204" fontId="6" fillId="0" borderId="11" xfId="38" applyNumberFormat="1" applyFont="1" applyFill="1" applyBorder="1" applyAlignment="1">
      <alignment horizontal="center" vertical="center" shrinkToFit="1"/>
    </xf>
    <xf numFmtId="204" fontId="11" fillId="0" borderId="27" xfId="38" applyNumberFormat="1" applyFont="1" applyFill="1" applyBorder="1" applyAlignment="1">
      <alignment horizontal="center" vertical="center" shrinkToFit="1"/>
    </xf>
    <xf numFmtId="204" fontId="11" fillId="0" borderId="26" xfId="0" applyNumberFormat="1" applyFont="1" applyFill="1" applyBorder="1" applyAlignment="1">
      <alignment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shrinkToFit="1"/>
    </xf>
    <xf numFmtId="204" fontId="10" fillId="0" borderId="29" xfId="38" applyNumberFormat="1" applyFont="1" applyFill="1" applyBorder="1" applyAlignment="1">
      <alignment vertical="center" shrinkToFit="1"/>
    </xf>
    <xf numFmtId="204" fontId="10" fillId="0" borderId="30" xfId="38" applyNumberFormat="1" applyFont="1" applyFill="1" applyBorder="1" applyAlignment="1">
      <alignment vertical="center" shrinkToFit="1"/>
    </xf>
    <xf numFmtId="204" fontId="12" fillId="0" borderId="31" xfId="38" applyNumberFormat="1" applyFont="1" applyFill="1" applyBorder="1" applyAlignment="1">
      <alignment horizontal="center" vertical="center" shrinkToFit="1"/>
    </xf>
    <xf numFmtId="204" fontId="12" fillId="0" borderId="17" xfId="38" applyNumberFormat="1" applyFont="1" applyFill="1" applyBorder="1" applyAlignment="1">
      <alignment horizontal="center" vertical="center" shrinkToFit="1"/>
    </xf>
    <xf numFmtId="204" fontId="11" fillId="0" borderId="29" xfId="38" applyNumberFormat="1" applyFont="1" applyFill="1" applyBorder="1" applyAlignment="1">
      <alignment horizontal="center" vertical="center" shrinkToFit="1"/>
    </xf>
    <xf numFmtId="49" fontId="14" fillId="0" borderId="31" xfId="38" applyNumberFormat="1" applyFont="1" applyFill="1" applyBorder="1" applyAlignment="1">
      <alignment horizontal="center" vertical="center" shrinkToFit="1"/>
    </xf>
    <xf numFmtId="49" fontId="11" fillId="0" borderId="17" xfId="38" applyNumberFormat="1" applyFont="1" applyFill="1" applyBorder="1" applyAlignment="1">
      <alignment horizontal="center" vertical="center" shrinkToFit="1"/>
    </xf>
    <xf numFmtId="204" fontId="11" fillId="0" borderId="29" xfId="38" applyNumberFormat="1" applyFont="1" applyFill="1" applyBorder="1" applyAlignment="1">
      <alignment horizontal="left" vertical="center" shrinkToFit="1"/>
    </xf>
    <xf numFmtId="204" fontId="11" fillId="0" borderId="31" xfId="38" applyNumberFormat="1" applyFont="1" applyFill="1" applyBorder="1" applyAlignment="1">
      <alignment horizontal="center" vertical="center" shrinkToFit="1"/>
    </xf>
    <xf numFmtId="204" fontId="10" fillId="0" borderId="17" xfId="38" applyNumberFormat="1" applyFont="1" applyFill="1" applyBorder="1" applyAlignment="1">
      <alignment horizontal="center" vertical="center" shrinkToFit="1"/>
    </xf>
    <xf numFmtId="204" fontId="11" fillId="0" borderId="31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204" fontId="16" fillId="0" borderId="0" xfId="38" applyNumberFormat="1" applyFont="1" applyFill="1" applyBorder="1" applyAlignment="1">
      <alignment horizontal="left" vertical="center" shrinkToFit="1"/>
    </xf>
    <xf numFmtId="49" fontId="14" fillId="0" borderId="0" xfId="38" applyNumberFormat="1" applyFont="1" applyFill="1" applyBorder="1" applyAlignment="1">
      <alignment horizontal="center" vertical="center" shrinkToFit="1"/>
    </xf>
    <xf numFmtId="49" fontId="11" fillId="0" borderId="0" xfId="38" applyNumberFormat="1" applyFont="1" applyFill="1" applyBorder="1" applyAlignment="1">
      <alignment horizontal="center" vertical="center" shrinkToFit="1"/>
    </xf>
    <xf numFmtId="204" fontId="10" fillId="0" borderId="0" xfId="38" applyNumberFormat="1" applyFont="1" applyFill="1" applyBorder="1" applyAlignment="1">
      <alignment horizontal="center" vertical="center" shrinkToFit="1"/>
    </xf>
    <xf numFmtId="204" fontId="11" fillId="0" borderId="32" xfId="0" applyNumberFormat="1" applyFont="1" applyFill="1" applyBorder="1" applyAlignment="1">
      <alignment vertical="center" shrinkToFit="1"/>
    </xf>
    <xf numFmtId="204" fontId="6" fillId="0" borderId="0" xfId="38" applyNumberFormat="1" applyFont="1" applyFill="1" applyBorder="1" applyAlignment="1">
      <alignment horizontal="center" vertical="center" shrinkToFit="1"/>
    </xf>
    <xf numFmtId="43" fontId="6" fillId="0" borderId="0" xfId="38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204" fontId="6" fillId="0" borderId="17" xfId="38" applyNumberFormat="1" applyFont="1" applyFill="1" applyBorder="1" applyAlignment="1">
      <alignment vertical="center" shrinkToFit="1"/>
    </xf>
    <xf numFmtId="204" fontId="12" fillId="0" borderId="17" xfId="38" applyNumberFormat="1" applyFont="1" applyFill="1" applyBorder="1" applyAlignment="1">
      <alignment horizontal="left" vertical="center" shrinkToFit="1"/>
    </xf>
    <xf numFmtId="204" fontId="17" fillId="0" borderId="17" xfId="38" applyNumberFormat="1" applyFont="1" applyFill="1" applyBorder="1" applyAlignment="1">
      <alignment horizontal="left" vertical="center" shrinkToFit="1"/>
    </xf>
    <xf numFmtId="49" fontId="12" fillId="0" borderId="17" xfId="38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left" vertical="center" shrinkToFit="1"/>
    </xf>
    <xf numFmtId="49" fontId="6" fillId="0" borderId="13" xfId="38" applyNumberFormat="1" applyFont="1" applyFill="1" applyBorder="1" applyAlignment="1">
      <alignment horizontal="center" vertical="center" shrinkToFit="1"/>
    </xf>
    <xf numFmtId="204" fontId="10" fillId="0" borderId="33" xfId="38" applyNumberFormat="1" applyFont="1" applyFill="1" applyBorder="1" applyAlignment="1">
      <alignment vertical="center" shrinkToFit="1"/>
    </xf>
    <xf numFmtId="49" fontId="17" fillId="0" borderId="14" xfId="38" applyNumberFormat="1" applyFont="1" applyFill="1" applyBorder="1" applyAlignment="1">
      <alignment horizontal="center" vertical="center" shrinkToFit="1"/>
    </xf>
    <xf numFmtId="204" fontId="12" fillId="0" borderId="13" xfId="38" applyNumberFormat="1" applyFont="1" applyFill="1" applyBorder="1" applyAlignment="1">
      <alignment horizontal="left" vertical="center" shrinkToFit="1"/>
    </xf>
    <xf numFmtId="204" fontId="11" fillId="0" borderId="33" xfId="38" applyNumberFormat="1" applyFont="1" applyFill="1" applyBorder="1" applyAlignment="1">
      <alignment horizontal="left" vertical="center" shrinkToFit="1"/>
    </xf>
    <xf numFmtId="49" fontId="21" fillId="0" borderId="14" xfId="38" applyNumberFormat="1" applyFont="1" applyFill="1" applyBorder="1" applyAlignment="1">
      <alignment horizontal="left" vertical="center"/>
    </xf>
    <xf numFmtId="49" fontId="12" fillId="0" borderId="13" xfId="38" applyNumberFormat="1" applyFont="1" applyFill="1" applyBorder="1" applyAlignment="1">
      <alignment horizontal="center" vertical="center" shrinkToFit="1"/>
    </xf>
    <xf numFmtId="204" fontId="11" fillId="0" borderId="33" xfId="38" applyNumberFormat="1" applyFont="1" applyFill="1" applyBorder="1" applyAlignment="1">
      <alignment vertical="center" shrinkToFit="1"/>
    </xf>
    <xf numFmtId="204" fontId="12" fillId="0" borderId="14" xfId="38" applyNumberFormat="1" applyFont="1" applyFill="1" applyBorder="1" applyAlignment="1">
      <alignment vertical="center" shrinkToFit="1"/>
    </xf>
    <xf numFmtId="204" fontId="11" fillId="0" borderId="14" xfId="0" applyNumberFormat="1" applyFont="1" applyFill="1" applyBorder="1" applyAlignment="1">
      <alignment vertical="center" shrinkToFit="1"/>
    </xf>
    <xf numFmtId="49" fontId="68" fillId="0" borderId="13" xfId="38" applyNumberFormat="1" applyFont="1" applyFill="1" applyBorder="1" applyAlignment="1">
      <alignment horizontal="center" vertical="center" shrinkToFit="1"/>
    </xf>
    <xf numFmtId="204" fontId="11" fillId="0" borderId="33" xfId="38" applyNumberFormat="1" applyFont="1" applyFill="1" applyBorder="1" applyAlignment="1">
      <alignment horizontal="center" vertical="center" shrinkToFit="1"/>
    </xf>
    <xf numFmtId="204" fontId="7" fillId="0" borderId="13" xfId="38" applyNumberFormat="1" applyFont="1" applyFill="1" applyBorder="1" applyAlignment="1">
      <alignment horizontal="left" vertical="center" shrinkToFit="1"/>
    </xf>
    <xf numFmtId="49" fontId="11" fillId="0" borderId="33" xfId="38" applyNumberFormat="1" applyFont="1" applyFill="1" applyBorder="1" applyAlignment="1">
      <alignment horizontal="center" vertical="center" shrinkToFit="1"/>
    </xf>
    <xf numFmtId="204" fontId="12" fillId="0" borderId="14" xfId="38" applyNumberFormat="1" applyFont="1" applyFill="1" applyBorder="1" applyAlignment="1">
      <alignment horizontal="center" vertical="center" shrinkToFit="1"/>
    </xf>
    <xf numFmtId="204" fontId="6" fillId="0" borderId="13" xfId="38" applyNumberFormat="1" applyFont="1" applyFill="1" applyBorder="1" applyAlignment="1">
      <alignment horizontal="center" vertical="center" shrinkToFit="1"/>
    </xf>
    <xf numFmtId="204" fontId="21" fillId="0" borderId="14" xfId="38" applyNumberFormat="1" applyFont="1" applyFill="1" applyBorder="1" applyAlignment="1">
      <alignment vertical="center"/>
    </xf>
    <xf numFmtId="204" fontId="6" fillId="0" borderId="13" xfId="38" applyNumberFormat="1" applyFont="1" applyFill="1" applyBorder="1" applyAlignment="1">
      <alignment horizontal="left" vertical="center"/>
    </xf>
    <xf numFmtId="43" fontId="10" fillId="0" borderId="0" xfId="38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horizontal="center" vertical="center" shrinkToFit="1"/>
    </xf>
    <xf numFmtId="204" fontId="19" fillId="0" borderId="13" xfId="38" applyNumberFormat="1" applyFont="1" applyFill="1" applyBorder="1" applyAlignment="1">
      <alignment horizontal="left" vertical="center"/>
    </xf>
    <xf numFmtId="204" fontId="11" fillId="0" borderId="0" xfId="38" applyNumberFormat="1" applyFont="1" applyFill="1" applyBorder="1" applyAlignment="1">
      <alignment vertical="center"/>
    </xf>
    <xf numFmtId="43" fontId="11" fillId="0" borderId="0" xfId="38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204" fontId="17" fillId="0" borderId="13" xfId="38" applyNumberFormat="1" applyFont="1" applyFill="1" applyBorder="1" applyAlignment="1">
      <alignment horizontal="left" vertical="center" shrinkToFit="1"/>
    </xf>
    <xf numFmtId="204" fontId="17" fillId="0" borderId="0" xfId="38" applyNumberFormat="1" applyFont="1" applyFill="1" applyBorder="1" applyAlignment="1">
      <alignment horizontal="left" vertical="center" shrinkToFit="1"/>
    </xf>
    <xf numFmtId="204" fontId="19" fillId="0" borderId="13" xfId="38" applyNumberFormat="1" applyFont="1" applyFill="1" applyBorder="1" applyAlignment="1">
      <alignment horizontal="left" vertical="center"/>
    </xf>
    <xf numFmtId="204" fontId="17" fillId="0" borderId="13" xfId="38" applyNumberFormat="1" applyFont="1" applyFill="1" applyBorder="1" applyAlignment="1">
      <alignment horizontal="center" vertical="center" shrinkToFit="1"/>
    </xf>
    <xf numFmtId="204" fontId="6" fillId="0" borderId="13" xfId="38" applyNumberFormat="1" applyFont="1" applyFill="1" applyBorder="1" applyAlignment="1">
      <alignment horizontal="left" vertical="center" shrinkToFit="1"/>
    </xf>
    <xf numFmtId="0" fontId="17" fillId="0" borderId="14" xfId="38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204" fontId="6" fillId="0" borderId="14" xfId="38" applyNumberFormat="1" applyFont="1" applyFill="1" applyBorder="1" applyAlignment="1">
      <alignment vertical="center" shrinkToFit="1"/>
    </xf>
    <xf numFmtId="204" fontId="6" fillId="0" borderId="0" xfId="38" applyNumberFormat="1" applyFont="1" applyFill="1" applyAlignment="1">
      <alignment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204" fontId="11" fillId="0" borderId="19" xfId="38" applyNumberFormat="1" applyFont="1" applyFill="1" applyBorder="1" applyAlignment="1">
      <alignment vertical="center" shrinkToFit="1"/>
    </xf>
    <xf numFmtId="204" fontId="12" fillId="0" borderId="21" xfId="38" applyNumberFormat="1" applyFont="1" applyFill="1" applyBorder="1" applyAlignment="1">
      <alignment vertical="center" shrinkToFit="1"/>
    </xf>
    <xf numFmtId="49" fontId="17" fillId="0" borderId="26" xfId="0" applyNumberFormat="1" applyFont="1" applyFill="1" applyBorder="1" applyAlignment="1">
      <alignment horizontal="center" vertical="center" shrinkToFit="1"/>
    </xf>
    <xf numFmtId="204" fontId="11" fillId="0" borderId="27" xfId="38" applyNumberFormat="1" applyFont="1" applyFill="1" applyBorder="1" applyAlignment="1">
      <alignment vertical="center" shrinkToFit="1"/>
    </xf>
    <xf numFmtId="204" fontId="12" fillId="0" borderId="26" xfId="38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left" vertical="center" shrinkToFit="1"/>
    </xf>
    <xf numFmtId="204" fontId="11" fillId="0" borderId="29" xfId="38" applyNumberFormat="1" applyFont="1" applyFill="1" applyBorder="1" applyAlignment="1">
      <alignment vertical="center" shrinkToFit="1"/>
    </xf>
    <xf numFmtId="204" fontId="17" fillId="0" borderId="31" xfId="38" applyNumberFormat="1" applyFont="1" applyFill="1" applyBorder="1" applyAlignment="1">
      <alignment vertical="center" shrinkToFit="1"/>
    </xf>
    <xf numFmtId="204" fontId="12" fillId="0" borderId="17" xfId="38" applyNumberFormat="1" applyFont="1" applyFill="1" applyBorder="1" applyAlignment="1">
      <alignment vertical="center" shrinkToFit="1"/>
    </xf>
    <xf numFmtId="204" fontId="17" fillId="0" borderId="17" xfId="38" applyNumberFormat="1" applyFont="1" applyFill="1" applyBorder="1" applyAlignment="1">
      <alignment vertical="center" shrinkToFit="1"/>
    </xf>
    <xf numFmtId="204" fontId="12" fillId="0" borderId="31" xfId="38" applyNumberFormat="1" applyFont="1" applyFill="1" applyBorder="1" applyAlignment="1">
      <alignment vertical="center" shrinkToFit="1"/>
    </xf>
    <xf numFmtId="204" fontId="19" fillId="0" borderId="10" xfId="38" applyNumberFormat="1" applyFont="1" applyFill="1" applyBorder="1" applyAlignment="1">
      <alignment horizontal="left" vertical="center"/>
    </xf>
    <xf numFmtId="204" fontId="19" fillId="0" borderId="11" xfId="38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shrinkToFit="1"/>
    </xf>
    <xf numFmtId="49" fontId="17" fillId="0" borderId="31" xfId="0" applyNumberFormat="1" applyFont="1" applyFill="1" applyBorder="1" applyAlignment="1">
      <alignment horizontal="center" vertical="center" shrinkToFit="1"/>
    </xf>
    <xf numFmtId="204" fontId="7" fillId="0" borderId="31" xfId="38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49" fontId="12" fillId="0" borderId="0" xfId="38" applyNumberFormat="1" applyFont="1" applyFill="1" applyAlignment="1">
      <alignment horizontal="center" vertical="center" shrinkToFit="1"/>
    </xf>
    <xf numFmtId="204" fontId="11" fillId="0" borderId="0" xfId="38" applyNumberFormat="1" applyFont="1" applyFill="1" applyAlignment="1">
      <alignment vertical="center" shrinkToFit="1"/>
    </xf>
    <xf numFmtId="49" fontId="17" fillId="0" borderId="0" xfId="0" applyNumberFormat="1" applyFont="1" applyFill="1" applyAlignment="1">
      <alignment horizontal="center" vertical="center" shrinkToFit="1"/>
    </xf>
    <xf numFmtId="204" fontId="6" fillId="0" borderId="0" xfId="38" applyNumberFormat="1" applyFont="1" applyFill="1" applyAlignment="1">
      <alignment horizontal="left" vertical="center" shrinkToFit="1"/>
    </xf>
    <xf numFmtId="204" fontId="17" fillId="0" borderId="0" xfId="38" applyNumberFormat="1" applyFont="1" applyFill="1" applyAlignment="1">
      <alignment horizontal="left" vertical="center" shrinkToFit="1"/>
    </xf>
    <xf numFmtId="204" fontId="10" fillId="0" borderId="0" xfId="38" applyNumberFormat="1" applyFont="1" applyFill="1" applyAlignment="1">
      <alignment horizontal="left" vertical="center" shrinkToFit="1"/>
    </xf>
    <xf numFmtId="204" fontId="7" fillId="0" borderId="0" xfId="38" applyNumberFormat="1" applyFont="1" applyFill="1" applyAlignment="1">
      <alignment vertical="center" shrinkToFit="1"/>
    </xf>
    <xf numFmtId="49" fontId="6" fillId="0" borderId="0" xfId="38" applyNumberFormat="1" applyFont="1" applyFill="1" applyAlignment="1">
      <alignment horizontal="center" vertical="center" shrinkToFit="1"/>
    </xf>
    <xf numFmtId="49" fontId="12" fillId="0" borderId="0" xfId="38" applyNumberFormat="1" applyFont="1" applyFill="1" applyAlignment="1">
      <alignment horizontal="center" vertical="center"/>
    </xf>
    <xf numFmtId="204" fontId="11" fillId="0" borderId="0" xfId="38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204" fontId="6" fillId="0" borderId="0" xfId="38" applyNumberFormat="1" applyFont="1" applyFill="1" applyAlignment="1">
      <alignment horizontal="left" vertical="center"/>
    </xf>
    <xf numFmtId="204" fontId="10" fillId="0" borderId="0" xfId="38" applyNumberFormat="1" applyFont="1" applyFill="1" applyAlignment="1">
      <alignment horizontal="left" vertical="center"/>
    </xf>
    <xf numFmtId="204" fontId="7" fillId="0" borderId="0" xfId="38" applyNumberFormat="1" applyFont="1" applyFill="1" applyAlignment="1">
      <alignment vertical="center"/>
    </xf>
    <xf numFmtId="49" fontId="6" fillId="0" borderId="0" xfId="38" applyNumberFormat="1" applyFont="1" applyFill="1" applyAlignment="1">
      <alignment horizontal="center" vertical="center"/>
    </xf>
    <xf numFmtId="204" fontId="6" fillId="0" borderId="0" xfId="38" applyNumberFormat="1" applyFont="1" applyFill="1" applyAlignment="1">
      <alignment vertical="center"/>
    </xf>
    <xf numFmtId="204" fontId="10" fillId="0" borderId="0" xfId="38" applyNumberFormat="1" applyFont="1" applyFill="1" applyAlignment="1">
      <alignment vertical="center"/>
    </xf>
    <xf numFmtId="49" fontId="10" fillId="7" borderId="17" xfId="38" applyNumberFormat="1" applyFont="1" applyFill="1" applyBorder="1" applyAlignment="1">
      <alignment horizontal="center" vertical="center" wrapText="1" shrinkToFit="1"/>
    </xf>
    <xf numFmtId="49" fontId="15" fillId="7" borderId="13" xfId="38" applyNumberFormat="1" applyFont="1" applyFill="1" applyBorder="1" applyAlignment="1">
      <alignment horizontal="center" vertical="center" wrapText="1" shrinkToFit="1"/>
    </xf>
    <xf numFmtId="204" fontId="16" fillId="7" borderId="33" xfId="38" applyNumberFormat="1" applyFont="1" applyFill="1" applyBorder="1" applyAlignment="1">
      <alignment horizontal="center" vertical="center" wrapText="1" shrinkToFit="1"/>
    </xf>
    <xf numFmtId="0" fontId="17" fillId="7" borderId="34" xfId="0" applyFont="1" applyFill="1" applyBorder="1" applyAlignment="1">
      <alignment horizontal="center" vertical="center"/>
    </xf>
    <xf numFmtId="49" fontId="17" fillId="7" borderId="18" xfId="38" applyNumberFormat="1" applyFont="1" applyFill="1" applyBorder="1" applyAlignment="1">
      <alignment horizontal="center" vertical="center" wrapText="1"/>
    </xf>
    <xf numFmtId="49" fontId="17" fillId="7" borderId="18" xfId="38" applyNumberFormat="1" applyFont="1" applyFill="1" applyBorder="1" applyAlignment="1">
      <alignment horizontal="center" vertical="center" shrinkToFit="1"/>
    </xf>
    <xf numFmtId="49" fontId="16" fillId="7" borderId="35" xfId="38" applyNumberFormat="1" applyFont="1" applyFill="1" applyBorder="1" applyAlignment="1">
      <alignment horizontal="center" vertical="center" wrapText="1"/>
    </xf>
    <xf numFmtId="204" fontId="17" fillId="7" borderId="34" xfId="38" applyNumberFormat="1" applyFont="1" applyFill="1" applyBorder="1" applyAlignment="1">
      <alignment horizontal="center" vertical="center" wrapText="1"/>
    </xf>
    <xf numFmtId="49" fontId="7" fillId="7" borderId="36" xfId="38" applyNumberFormat="1" applyFont="1" applyFill="1" applyBorder="1" applyAlignment="1">
      <alignment horizontal="center" vertical="center" wrapText="1"/>
    </xf>
    <xf numFmtId="204" fontId="16" fillId="7" borderId="35" xfId="38" applyNumberFormat="1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shrinkToFit="1"/>
    </xf>
    <xf numFmtId="204" fontId="6" fillId="7" borderId="13" xfId="38" applyNumberFormat="1" applyFont="1" applyFill="1" applyBorder="1" applyAlignment="1">
      <alignment vertical="center" shrinkToFit="1"/>
    </xf>
    <xf numFmtId="204" fontId="10" fillId="7" borderId="13" xfId="38" applyNumberFormat="1" applyFont="1" applyFill="1" applyBorder="1" applyAlignment="1">
      <alignment vertical="center" shrinkToFit="1"/>
    </xf>
    <xf numFmtId="49" fontId="12" fillId="7" borderId="13" xfId="38" applyNumberFormat="1" applyFont="1" applyFill="1" applyBorder="1" applyAlignment="1">
      <alignment horizontal="center" vertical="center" shrinkToFit="1"/>
    </xf>
    <xf numFmtId="204" fontId="11" fillId="7" borderId="33" xfId="38" applyNumberFormat="1" applyFont="1" applyFill="1" applyBorder="1" applyAlignment="1">
      <alignment vertical="center" shrinkToFit="1"/>
    </xf>
    <xf numFmtId="204" fontId="11" fillId="7" borderId="37" xfId="38" applyNumberFormat="1" applyFont="1" applyFill="1" applyBorder="1" applyAlignment="1">
      <alignment vertical="center" shrinkToFit="1"/>
    </xf>
    <xf numFmtId="204" fontId="11" fillId="7" borderId="13" xfId="38" applyNumberFormat="1" applyFont="1" applyFill="1" applyBorder="1" applyAlignment="1">
      <alignment vertical="center" shrinkToFit="1"/>
    </xf>
    <xf numFmtId="204" fontId="69" fillId="33" borderId="13" xfId="38" applyNumberFormat="1" applyFont="1" applyFill="1" applyBorder="1" applyAlignment="1">
      <alignment vertical="center" shrinkToFit="1"/>
    </xf>
    <xf numFmtId="204" fontId="69" fillId="33" borderId="10" xfId="38" applyNumberFormat="1" applyFont="1" applyFill="1" applyBorder="1" applyAlignment="1">
      <alignment vertical="center" shrinkToFit="1"/>
    </xf>
    <xf numFmtId="204" fontId="69" fillId="33" borderId="11" xfId="38" applyNumberFormat="1" applyFont="1" applyFill="1" applyBorder="1" applyAlignment="1">
      <alignment vertical="center" shrinkToFit="1"/>
    </xf>
    <xf numFmtId="198" fontId="12" fillId="33" borderId="0" xfId="0" applyNumberFormat="1" applyFont="1" applyFill="1" applyBorder="1" applyAlignment="1">
      <alignment vertical="center" shrinkToFit="1"/>
    </xf>
    <xf numFmtId="43" fontId="5" fillId="0" borderId="0" xfId="0" applyNumberFormat="1" applyFont="1" applyFill="1" applyBorder="1" applyAlignment="1">
      <alignment vertical="center" shrinkToFit="1"/>
    </xf>
    <xf numFmtId="4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3" fontId="4" fillId="0" borderId="0" xfId="38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43" fontId="4" fillId="0" borderId="0" xfId="38" applyFont="1" applyFill="1" applyBorder="1" applyAlignment="1" applyProtection="1">
      <alignment vertical="top"/>
      <protection locked="0"/>
    </xf>
    <xf numFmtId="49" fontId="5" fillId="0" borderId="0" xfId="38" applyNumberFormat="1" applyFont="1" applyFill="1" applyBorder="1" applyAlignment="1">
      <alignment horizontal="center" vertical="top"/>
    </xf>
    <xf numFmtId="204" fontId="5" fillId="0" borderId="0" xfId="38" applyNumberFormat="1" applyFont="1" applyFill="1" applyBorder="1" applyAlignment="1">
      <alignment vertical="top"/>
    </xf>
    <xf numFmtId="43" fontId="5" fillId="0" borderId="0" xfId="38" applyFont="1" applyFill="1" applyBorder="1" applyAlignment="1">
      <alignment vertical="top"/>
    </xf>
    <xf numFmtId="43" fontId="4" fillId="0" borderId="0" xfId="38" applyFont="1" applyFill="1" applyAlignment="1">
      <alignment vertical="top"/>
    </xf>
    <xf numFmtId="0" fontId="4" fillId="0" borderId="15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>
      <alignment vertical="top" shrinkToFit="1"/>
    </xf>
    <xf numFmtId="0" fontId="4" fillId="0" borderId="0" xfId="0" applyFont="1" applyFill="1" applyAlignment="1">
      <alignment vertical="center" shrinkToFit="1"/>
    </xf>
    <xf numFmtId="43" fontId="4" fillId="0" borderId="18" xfId="38" applyFont="1" applyFill="1" applyBorder="1" applyAlignment="1">
      <alignment horizontal="center" vertical="center" wrapText="1"/>
    </xf>
    <xf numFmtId="204" fontId="4" fillId="0" borderId="34" xfId="3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shrinkToFit="1"/>
    </xf>
    <xf numFmtId="43" fontId="5" fillId="0" borderId="10" xfId="38" applyFont="1" applyFill="1" applyBorder="1" applyAlignment="1">
      <alignment horizontal="left" vertical="center" shrinkToFit="1"/>
    </xf>
    <xf numFmtId="43" fontId="4" fillId="0" borderId="10" xfId="38" applyNumberFormat="1" applyFont="1" applyFill="1" applyBorder="1" applyAlignment="1">
      <alignment vertical="center" shrinkToFit="1"/>
    </xf>
    <xf numFmtId="43" fontId="4" fillId="0" borderId="11" xfId="38" applyNumberFormat="1" applyFont="1" applyFill="1" applyBorder="1" applyAlignment="1">
      <alignment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43" fontId="4" fillId="0" borderId="12" xfId="38" applyNumberFormat="1" applyFont="1" applyFill="1" applyBorder="1" applyAlignment="1">
      <alignment vertical="center" shrinkToFit="1"/>
    </xf>
    <xf numFmtId="43" fontId="5" fillId="0" borderId="12" xfId="38" applyFont="1" applyFill="1" applyBorder="1" applyAlignment="1">
      <alignment horizontal="center" vertical="center" shrinkToFit="1"/>
    </xf>
    <xf numFmtId="43" fontId="5" fillId="0" borderId="0" xfId="38" applyFont="1" applyFill="1" applyAlignment="1">
      <alignment vertical="center" shrinkToFit="1"/>
    </xf>
    <xf numFmtId="49" fontId="5" fillId="0" borderId="0" xfId="38" applyNumberFormat="1" applyFont="1" applyFill="1" applyAlignment="1">
      <alignment horizontal="center" vertical="center" shrinkToFit="1"/>
    </xf>
    <xf numFmtId="204" fontId="5" fillId="0" borderId="0" xfId="38" applyNumberFormat="1" applyFont="1" applyFill="1" applyAlignment="1">
      <alignment vertical="center" shrinkToFit="1"/>
    </xf>
    <xf numFmtId="43" fontId="4" fillId="0" borderId="0" xfId="38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43" fontId="5" fillId="0" borderId="12" xfId="38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17" fontId="5" fillId="0" borderId="10" xfId="38" applyNumberFormat="1" applyFont="1" applyFill="1" applyBorder="1" applyAlignment="1">
      <alignment horizontal="center" vertical="center" shrinkToFit="1"/>
    </xf>
    <xf numFmtId="49" fontId="68" fillId="0" borderId="13" xfId="38" applyNumberFormat="1" applyFont="1" applyFill="1" applyBorder="1" applyAlignment="1">
      <alignment horizontal="left" vertical="center"/>
    </xf>
    <xf numFmtId="43" fontId="4" fillId="0" borderId="38" xfId="0" applyNumberFormat="1" applyFont="1" applyFill="1" applyBorder="1" applyAlignment="1">
      <alignment horizontal="center" vertical="center" wrapText="1"/>
    </xf>
    <xf numFmtId="49" fontId="4" fillId="0" borderId="38" xfId="38" applyNumberFormat="1" applyFont="1" applyFill="1" applyBorder="1" applyAlignment="1">
      <alignment horizontal="center" vertical="center" wrapText="1"/>
    </xf>
    <xf numFmtId="49" fontId="6" fillId="0" borderId="12" xfId="38" applyNumberFormat="1" applyFont="1" applyFill="1" applyBorder="1" applyAlignment="1">
      <alignment horizontal="center" vertical="center" shrinkToFit="1"/>
    </xf>
    <xf numFmtId="204" fontId="10" fillId="0" borderId="24" xfId="38" applyNumberFormat="1" applyFont="1" applyFill="1" applyBorder="1" applyAlignment="1">
      <alignment vertical="center" shrinkToFit="1"/>
    </xf>
    <xf numFmtId="204" fontId="10" fillId="0" borderId="27" xfId="38" applyNumberFormat="1" applyFont="1" applyFill="1" applyBorder="1" applyAlignment="1">
      <alignment vertical="center" shrinkToFit="1"/>
    </xf>
    <xf numFmtId="49" fontId="5" fillId="33" borderId="11" xfId="38" applyNumberFormat="1" applyFont="1" applyFill="1" applyBorder="1" applyAlignment="1">
      <alignment horizontal="center" vertical="center" shrinkToFit="1"/>
    </xf>
    <xf numFmtId="49" fontId="12" fillId="33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3" fontId="11" fillId="4" borderId="13" xfId="38" applyFont="1" applyFill="1" applyBorder="1" applyAlignment="1">
      <alignment horizontal="center" vertical="center" shrinkToFit="1"/>
    </xf>
    <xf numFmtId="43" fontId="5" fillId="0" borderId="17" xfId="0" applyNumberFormat="1" applyFont="1" applyFill="1" applyBorder="1" applyAlignment="1">
      <alignment horizontal="center" vertical="center" shrinkToFit="1"/>
    </xf>
    <xf numFmtId="49" fontId="12" fillId="33" borderId="13" xfId="0" applyNumberFormat="1" applyFont="1" applyFill="1" applyBorder="1" applyAlignment="1">
      <alignment horizontal="center" vertical="center"/>
    </xf>
    <xf numFmtId="49" fontId="68" fillId="0" borderId="13" xfId="38" applyNumberFormat="1" applyFont="1" applyFill="1" applyBorder="1" applyAlignment="1">
      <alignment horizontal="center" vertical="center"/>
    </xf>
    <xf numFmtId="49" fontId="24" fillId="0" borderId="14" xfId="38" applyNumberFormat="1" applyFont="1" applyFill="1" applyBorder="1" applyAlignment="1">
      <alignment horizontal="left" vertical="center"/>
    </xf>
    <xf numFmtId="204" fontId="24" fillId="0" borderId="14" xfId="38" applyNumberFormat="1" applyFont="1" applyFill="1" applyBorder="1" applyAlignment="1">
      <alignment vertical="center"/>
    </xf>
    <xf numFmtId="204" fontId="70" fillId="0" borderId="14" xfId="38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shrinkToFit="1"/>
    </xf>
    <xf numFmtId="204" fontId="70" fillId="0" borderId="21" xfId="38" applyNumberFormat="1" applyFont="1" applyFill="1" applyBorder="1" applyAlignment="1">
      <alignment vertical="center"/>
    </xf>
    <xf numFmtId="43" fontId="4" fillId="0" borderId="13" xfId="38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43" fontId="4" fillId="0" borderId="13" xfId="38" applyNumberFormat="1" applyFont="1" applyFill="1" applyBorder="1" applyAlignment="1">
      <alignment horizontal="center" vertical="center" shrinkToFit="1"/>
    </xf>
    <xf numFmtId="204" fontId="4" fillId="0" borderId="13" xfId="38" applyNumberFormat="1" applyFont="1" applyFill="1" applyBorder="1" applyAlignment="1">
      <alignment horizontal="left" vertical="center" shrinkToFit="1"/>
    </xf>
    <xf numFmtId="204" fontId="4" fillId="0" borderId="13" xfId="38" applyNumberFormat="1" applyFont="1" applyFill="1" applyBorder="1" applyAlignment="1">
      <alignment vertical="center" shrinkToFit="1"/>
    </xf>
    <xf numFmtId="43" fontId="69" fillId="0" borderId="10" xfId="38" applyNumberFormat="1" applyFont="1" applyFill="1" applyBorder="1" applyAlignment="1">
      <alignment horizontal="left" vertical="center"/>
    </xf>
    <xf numFmtId="43" fontId="71" fillId="33" borderId="13" xfId="0" applyNumberFormat="1" applyFont="1" applyFill="1" applyBorder="1" applyAlignment="1">
      <alignment vertical="center"/>
    </xf>
    <xf numFmtId="43" fontId="69" fillId="0" borderId="11" xfId="38" applyNumberFormat="1" applyFont="1" applyFill="1" applyBorder="1" applyAlignment="1">
      <alignment horizontal="left" vertical="center"/>
    </xf>
    <xf numFmtId="43" fontId="11" fillId="4" borderId="13" xfId="38" applyFont="1" applyFill="1" applyBorder="1" applyAlignment="1">
      <alignment horizontal="center" vertical="center" shrinkToFit="1"/>
    </xf>
    <xf numFmtId="17" fontId="5" fillId="0" borderId="11" xfId="38" applyNumberFormat="1" applyFont="1" applyFill="1" applyBorder="1" applyAlignment="1">
      <alignment horizontal="center" vertical="center" shrinkToFit="1"/>
    </xf>
    <xf numFmtId="204" fontId="72" fillId="0" borderId="14" xfId="38" applyNumberFormat="1" applyFont="1" applyFill="1" applyBorder="1" applyAlignment="1">
      <alignment vertical="center"/>
    </xf>
    <xf numFmtId="204" fontId="21" fillId="0" borderId="23" xfId="38" applyNumberFormat="1" applyFont="1" applyFill="1" applyBorder="1" applyAlignment="1">
      <alignment vertical="center"/>
    </xf>
    <xf numFmtId="204" fontId="24" fillId="0" borderId="21" xfId="38" applyNumberFormat="1" applyFont="1" applyFill="1" applyBorder="1" applyAlignment="1">
      <alignment vertical="center"/>
    </xf>
    <xf numFmtId="204" fontId="24" fillId="0" borderId="26" xfId="38" applyNumberFormat="1" applyFont="1" applyFill="1" applyBorder="1" applyAlignment="1">
      <alignment vertical="center"/>
    </xf>
    <xf numFmtId="43" fontId="12" fillId="33" borderId="10" xfId="0" applyNumberFormat="1" applyFont="1" applyFill="1" applyBorder="1" applyAlignment="1">
      <alignment vertical="center"/>
    </xf>
    <xf numFmtId="204" fontId="12" fillId="33" borderId="10" xfId="38" applyNumberFormat="1" applyFont="1" applyFill="1" applyBorder="1" applyAlignment="1">
      <alignment horizontal="center" vertical="center"/>
    </xf>
    <xf numFmtId="43" fontId="12" fillId="33" borderId="11" xfId="0" applyNumberFormat="1" applyFont="1" applyFill="1" applyBorder="1" applyAlignment="1">
      <alignment vertical="center"/>
    </xf>
    <xf numFmtId="204" fontId="12" fillId="33" borderId="11" xfId="38" applyNumberFormat="1" applyFont="1" applyFill="1" applyBorder="1" applyAlignment="1">
      <alignment horizontal="center" vertical="center"/>
    </xf>
    <xf numFmtId="49" fontId="73" fillId="0" borderId="13" xfId="38" applyNumberFormat="1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horizontal="left" vertical="center" shrinkToFit="1"/>
    </xf>
    <xf numFmtId="204" fontId="6" fillId="0" borderId="18" xfId="38" applyNumberFormat="1" applyFont="1" applyFill="1" applyBorder="1" applyAlignment="1">
      <alignment vertical="center" shrinkToFit="1"/>
    </xf>
    <xf numFmtId="204" fontId="68" fillId="0" borderId="18" xfId="38" applyNumberFormat="1" applyFont="1" applyFill="1" applyBorder="1" applyAlignment="1">
      <alignment vertical="center" shrinkToFit="1"/>
    </xf>
    <xf numFmtId="49" fontId="6" fillId="0" borderId="18" xfId="38" applyNumberFormat="1" applyFont="1" applyFill="1" applyBorder="1" applyAlignment="1">
      <alignment horizontal="center" vertical="center" shrinkToFit="1"/>
    </xf>
    <xf numFmtId="204" fontId="10" fillId="0" borderId="35" xfId="38" applyNumberFormat="1" applyFont="1" applyFill="1" applyBorder="1" applyAlignment="1">
      <alignment vertical="center" shrinkToFit="1"/>
    </xf>
    <xf numFmtId="49" fontId="17" fillId="0" borderId="34" xfId="38" applyNumberFormat="1" applyFont="1" applyFill="1" applyBorder="1" applyAlignment="1">
      <alignment horizontal="center" vertical="center" shrinkToFit="1"/>
    </xf>
    <xf numFmtId="204" fontId="21" fillId="0" borderId="34" xfId="38" applyNumberFormat="1" applyFont="1" applyFill="1" applyBorder="1" applyAlignment="1">
      <alignment vertical="center"/>
    </xf>
    <xf numFmtId="49" fontId="12" fillId="0" borderId="18" xfId="38" applyNumberFormat="1" applyFont="1" applyFill="1" applyBorder="1" applyAlignment="1">
      <alignment horizontal="center" vertical="center" shrinkToFit="1"/>
    </xf>
    <xf numFmtId="204" fontId="12" fillId="0" borderId="18" xfId="38" applyNumberFormat="1" applyFont="1" applyFill="1" applyBorder="1" applyAlignment="1">
      <alignment vertical="center" shrinkToFit="1"/>
    </xf>
    <xf numFmtId="204" fontId="11" fillId="0" borderId="35" xfId="38" applyNumberFormat="1" applyFont="1" applyFill="1" applyBorder="1" applyAlignment="1">
      <alignment vertical="center" shrinkToFit="1"/>
    </xf>
    <xf numFmtId="204" fontId="12" fillId="0" borderId="34" xfId="38" applyNumberFormat="1" applyFont="1" applyFill="1" applyBorder="1" applyAlignment="1">
      <alignment vertical="center" shrinkToFit="1"/>
    </xf>
    <xf numFmtId="204" fontId="25" fillId="0" borderId="13" xfId="38" applyNumberFormat="1" applyFont="1" applyFill="1" applyBorder="1" applyAlignment="1">
      <alignment horizontal="left" vertical="center"/>
    </xf>
    <xf numFmtId="204" fontId="10" fillId="0" borderId="33" xfId="38" applyNumberFormat="1" applyFont="1" applyFill="1" applyBorder="1" applyAlignment="1">
      <alignment horizontal="center" vertical="center" shrinkToFit="1"/>
    </xf>
    <xf numFmtId="204" fontId="21" fillId="0" borderId="26" xfId="38" applyNumberFormat="1" applyFont="1" applyFill="1" applyBorder="1" applyAlignment="1">
      <alignment vertical="center"/>
    </xf>
    <xf numFmtId="49" fontId="4" fillId="0" borderId="16" xfId="38" applyNumberFormat="1" applyFont="1" applyFill="1" applyBorder="1" applyAlignment="1">
      <alignment horizontal="center" vertical="center" shrinkToFit="1"/>
    </xf>
    <xf numFmtId="49" fontId="4" fillId="0" borderId="14" xfId="38" applyNumberFormat="1" applyFont="1" applyFill="1" applyBorder="1" applyAlignment="1">
      <alignment horizontal="center" vertical="center" wrapText="1"/>
    </xf>
    <xf numFmtId="43" fontId="11" fillId="4" borderId="13" xfId="38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vertical="center"/>
    </xf>
    <xf numFmtId="204" fontId="70" fillId="0" borderId="26" xfId="38" applyNumberFormat="1" applyFont="1" applyFill="1" applyBorder="1" applyAlignment="1">
      <alignment vertical="center"/>
    </xf>
    <xf numFmtId="204" fontId="69" fillId="33" borderId="0" xfId="38" applyNumberFormat="1" applyFont="1" applyFill="1" applyBorder="1" applyAlignment="1">
      <alignment vertical="center" shrinkToFit="1"/>
    </xf>
    <xf numFmtId="204" fontId="5" fillId="33" borderId="0" xfId="38" applyNumberFormat="1" applyFont="1" applyFill="1" applyBorder="1" applyAlignment="1">
      <alignment vertical="center" shrinkToFit="1"/>
    </xf>
    <xf numFmtId="49" fontId="5" fillId="33" borderId="0" xfId="38" applyNumberFormat="1" applyFont="1" applyFill="1" applyBorder="1" applyAlignment="1">
      <alignment horizontal="center" vertical="center" shrinkToFit="1"/>
    </xf>
    <xf numFmtId="43" fontId="5" fillId="0" borderId="0" xfId="38" applyNumberFormat="1" applyFont="1" applyFill="1" applyBorder="1" applyAlignment="1">
      <alignment horizontal="left" vertical="center" shrinkToFit="1"/>
    </xf>
    <xf numFmtId="43" fontId="4" fillId="35" borderId="10" xfId="0" applyNumberFormat="1" applyFont="1" applyFill="1" applyBorder="1" applyAlignment="1">
      <alignment horizontal="center" vertical="center" shrinkToFit="1"/>
    </xf>
    <xf numFmtId="43" fontId="4" fillId="35" borderId="11" xfId="0" applyNumberFormat="1" applyFont="1" applyFill="1" applyBorder="1" applyAlignment="1">
      <alignment horizontal="center" vertical="center" shrinkToFit="1"/>
    </xf>
    <xf numFmtId="43" fontId="4" fillId="35" borderId="14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75" fillId="0" borderId="0" xfId="0" applyFont="1" applyFill="1" applyAlignment="1">
      <alignment horizontal="left" vertical="center" readingOrder="2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43" fontId="27" fillId="0" borderId="0" xfId="38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vertical="center" shrinkToFit="1"/>
    </xf>
    <xf numFmtId="204" fontId="23" fillId="0" borderId="13" xfId="38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" vertical="center" shrinkToFit="1"/>
    </xf>
    <xf numFmtId="43" fontId="23" fillId="0" borderId="13" xfId="0" applyNumberFormat="1" applyFont="1" applyFill="1" applyBorder="1" applyAlignment="1">
      <alignment vertical="center" shrinkToFit="1"/>
    </xf>
    <xf numFmtId="43" fontId="23" fillId="0" borderId="13" xfId="38" applyFont="1" applyFill="1" applyBorder="1" applyAlignment="1">
      <alignment horizontal="right" vertical="center" shrinkToFit="1"/>
    </xf>
    <xf numFmtId="0" fontId="23" fillId="0" borderId="16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shrinkToFit="1"/>
    </xf>
    <xf numFmtId="43" fontId="26" fillId="0" borderId="0" xfId="38" applyFont="1" applyFill="1" applyAlignment="1">
      <alignment horizontal="right" vertical="center" shrinkToFit="1"/>
    </xf>
    <xf numFmtId="43" fontId="23" fillId="0" borderId="13" xfId="38" applyFont="1" applyFill="1" applyBorder="1" applyAlignment="1">
      <alignment vertical="center" shrinkToFit="1"/>
    </xf>
    <xf numFmtId="0" fontId="26" fillId="0" borderId="10" xfId="0" applyFont="1" applyFill="1" applyBorder="1" applyAlignment="1">
      <alignment horizontal="center" vertical="top" shrinkToFit="1"/>
    </xf>
    <xf numFmtId="0" fontId="26" fillId="0" borderId="10" xfId="0" applyFont="1" applyFill="1" applyBorder="1" applyAlignment="1">
      <alignment vertical="top" shrinkToFit="1"/>
    </xf>
    <xf numFmtId="0" fontId="26" fillId="0" borderId="10" xfId="0" applyFont="1" applyFill="1" applyBorder="1" applyAlignment="1">
      <alignment horizontal="left" vertical="top" shrinkToFit="1"/>
    </xf>
    <xf numFmtId="49" fontId="26" fillId="0" borderId="10" xfId="38" applyNumberFormat="1" applyFont="1" applyFill="1" applyBorder="1" applyAlignment="1">
      <alignment horizontal="left" vertical="top" shrinkToFit="1"/>
    </xf>
    <xf numFmtId="43" fontId="26" fillId="0" borderId="10" xfId="38" applyFont="1" applyFill="1" applyBorder="1" applyAlignment="1">
      <alignment horizontal="center" vertical="top" shrinkToFit="1"/>
    </xf>
    <xf numFmtId="204" fontId="26" fillId="0" borderId="10" xfId="38" applyNumberFormat="1" applyFont="1" applyFill="1" applyBorder="1" applyAlignment="1">
      <alignment horizontal="center" vertical="top" shrinkToFit="1"/>
    </xf>
    <xf numFmtId="43" fontId="23" fillId="0" borderId="10" xfId="38" applyFont="1" applyFill="1" applyBorder="1" applyAlignment="1">
      <alignment horizontal="center" vertical="top" shrinkToFit="1"/>
    </xf>
    <xf numFmtId="43" fontId="23" fillId="0" borderId="10" xfId="38" applyNumberFormat="1" applyFont="1" applyFill="1" applyBorder="1" applyAlignment="1">
      <alignment horizontal="left" vertical="top" shrinkToFit="1"/>
    </xf>
    <xf numFmtId="0" fontId="7" fillId="0" borderId="39" xfId="0" applyFont="1" applyFill="1" applyBorder="1" applyAlignment="1">
      <alignment horizontal="left" vertical="top" wrapText="1" shrinkToFit="1"/>
    </xf>
    <xf numFmtId="43" fontId="26" fillId="0" borderId="21" xfId="38" applyFont="1" applyFill="1" applyBorder="1" applyAlignment="1">
      <alignment vertical="top" shrinkToFit="1"/>
    </xf>
    <xf numFmtId="0" fontId="26" fillId="0" borderId="0" xfId="0" applyFont="1" applyFill="1" applyAlignment="1">
      <alignment vertical="top" shrinkToFit="1"/>
    </xf>
    <xf numFmtId="0" fontId="26" fillId="0" borderId="11" xfId="0" applyFont="1" applyFill="1" applyBorder="1" applyAlignment="1">
      <alignment horizontal="center" vertical="top" shrinkToFit="1"/>
    </xf>
    <xf numFmtId="0" fontId="26" fillId="0" borderId="11" xfId="0" applyFont="1" applyFill="1" applyBorder="1" applyAlignment="1">
      <alignment vertical="top" shrinkToFit="1"/>
    </xf>
    <xf numFmtId="49" fontId="26" fillId="0" borderId="11" xfId="38" applyNumberFormat="1" applyFont="1" applyFill="1" applyBorder="1" applyAlignment="1">
      <alignment horizontal="left" vertical="top" shrinkToFit="1"/>
    </xf>
    <xf numFmtId="204" fontId="26" fillId="0" borderId="11" xfId="38" applyNumberFormat="1" applyFont="1" applyFill="1" applyBorder="1" applyAlignment="1">
      <alignment horizontal="center" vertical="top" shrinkToFit="1"/>
    </xf>
    <xf numFmtId="204" fontId="23" fillId="0" borderId="11" xfId="38" applyNumberFormat="1" applyFont="1" applyFill="1" applyBorder="1" applyAlignment="1">
      <alignment horizontal="center" vertical="top" shrinkToFit="1"/>
    </xf>
    <xf numFmtId="0" fontId="7" fillId="0" borderId="40" xfId="0" applyFont="1" applyFill="1" applyBorder="1" applyAlignment="1">
      <alignment vertical="top" wrapText="1" shrinkToFit="1"/>
    </xf>
    <xf numFmtId="0" fontId="26" fillId="0" borderId="26" xfId="0" applyFont="1" applyFill="1" applyBorder="1" applyAlignment="1">
      <alignment vertical="top" shrinkToFit="1"/>
    </xf>
    <xf numFmtId="49" fontId="8" fillId="0" borderId="11" xfId="38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6" xfId="38" applyNumberFormat="1" applyFont="1" applyFill="1" applyBorder="1" applyAlignment="1">
      <alignment horizontal="center" vertical="center" wrapText="1"/>
    </xf>
    <xf numFmtId="49" fontId="4" fillId="0" borderId="38" xfId="38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04" fontId="14" fillId="0" borderId="16" xfId="38" applyNumberFormat="1" applyFont="1" applyFill="1" applyBorder="1" applyAlignment="1">
      <alignment horizontal="center" vertical="center" wrapText="1"/>
    </xf>
    <xf numFmtId="204" fontId="14" fillId="0" borderId="14" xfId="38" applyNumberFormat="1" applyFont="1" applyFill="1" applyBorder="1" applyAlignment="1">
      <alignment horizontal="center" vertical="center" wrapText="1"/>
    </xf>
    <xf numFmtId="43" fontId="4" fillId="0" borderId="41" xfId="38" applyNumberFormat="1" applyFont="1" applyFill="1" applyBorder="1" applyAlignment="1">
      <alignment horizontal="center" vertical="center" wrapText="1"/>
    </xf>
    <xf numFmtId="43" fontId="4" fillId="0" borderId="34" xfId="38" applyNumberFormat="1" applyFont="1" applyFill="1" applyBorder="1" applyAlignment="1">
      <alignment horizontal="center" vertical="center" wrapText="1"/>
    </xf>
    <xf numFmtId="43" fontId="4" fillId="0" borderId="42" xfId="38" applyNumberFormat="1" applyFont="1" applyFill="1" applyBorder="1" applyAlignment="1">
      <alignment horizontal="center" vertical="center" wrapText="1"/>
    </xf>
    <xf numFmtId="43" fontId="4" fillId="0" borderId="31" xfId="38" applyNumberFormat="1" applyFont="1" applyFill="1" applyBorder="1" applyAlignment="1">
      <alignment horizontal="center" vertical="center" wrapText="1"/>
    </xf>
    <xf numFmtId="43" fontId="23" fillId="0" borderId="0" xfId="0" applyNumberFormat="1" applyFont="1" applyFill="1" applyBorder="1" applyAlignment="1">
      <alignment horizontal="center" vertical="center"/>
    </xf>
    <xf numFmtId="43" fontId="4" fillId="0" borderId="13" xfId="38" applyFont="1" applyFill="1" applyBorder="1" applyAlignment="1">
      <alignment horizontal="center" vertical="center" wrapText="1"/>
    </xf>
    <xf numFmtId="43" fontId="4" fillId="0" borderId="18" xfId="38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43" fontId="4" fillId="0" borderId="16" xfId="0" applyNumberFormat="1" applyFont="1" applyFill="1" applyBorder="1" applyAlignment="1">
      <alignment horizontal="center" vertical="center" wrapText="1"/>
    </xf>
    <xf numFmtId="43" fontId="4" fillId="0" borderId="38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38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10" fillId="34" borderId="18" xfId="0" applyFont="1" applyFill="1" applyBorder="1" applyAlignment="1">
      <alignment horizontal="center" vertical="center" wrapText="1" shrinkToFit="1"/>
    </xf>
    <xf numFmtId="0" fontId="10" fillId="34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 shrinkToFit="1"/>
    </xf>
    <xf numFmtId="0" fontId="12" fillId="7" borderId="18" xfId="0" applyFont="1" applyFill="1" applyBorder="1" applyAlignment="1">
      <alignment horizontal="center" vertical="center" shrinkToFit="1"/>
    </xf>
    <xf numFmtId="0" fontId="12" fillId="7" borderId="36" xfId="0" applyFont="1" applyFill="1" applyBorder="1" applyAlignment="1">
      <alignment horizontal="center" vertical="center" shrinkToFit="1"/>
    </xf>
    <xf numFmtId="0" fontId="6" fillId="7" borderId="16" xfId="0" applyFont="1" applyFill="1" applyBorder="1" applyAlignment="1">
      <alignment horizontal="center" vertical="center" shrinkToFit="1"/>
    </xf>
    <xf numFmtId="0" fontId="6" fillId="7" borderId="14" xfId="0" applyFont="1" applyFill="1" applyBorder="1" applyAlignment="1">
      <alignment horizontal="center" vertical="center" shrinkToFit="1"/>
    </xf>
    <xf numFmtId="204" fontId="10" fillId="0" borderId="0" xfId="38" applyNumberFormat="1" applyFont="1" applyFill="1" applyBorder="1" applyAlignment="1">
      <alignment horizontal="center" vertical="center" wrapText="1"/>
    </xf>
    <xf numFmtId="204" fontId="11" fillId="7" borderId="34" xfId="38" applyNumberFormat="1" applyFont="1" applyFill="1" applyBorder="1" applyAlignment="1">
      <alignment horizontal="center" vertical="center"/>
    </xf>
    <xf numFmtId="204" fontId="11" fillId="7" borderId="31" xfId="38" applyNumberFormat="1" applyFont="1" applyFill="1" applyBorder="1" applyAlignment="1">
      <alignment horizontal="center" vertical="center"/>
    </xf>
    <xf numFmtId="204" fontId="14" fillId="7" borderId="38" xfId="38" applyNumberFormat="1" applyFont="1" applyFill="1" applyBorder="1" applyAlignment="1">
      <alignment horizontal="center" vertical="center" wrapText="1"/>
    </xf>
    <xf numFmtId="204" fontId="14" fillId="7" borderId="43" xfId="38" applyNumberFormat="1" applyFont="1" applyFill="1" applyBorder="1" applyAlignment="1">
      <alignment horizontal="center" vertical="center" wrapText="1"/>
    </xf>
    <xf numFmtId="204" fontId="12" fillId="7" borderId="41" xfId="38" applyNumberFormat="1" applyFont="1" applyFill="1" applyBorder="1" applyAlignment="1">
      <alignment horizontal="center" vertical="center" wrapText="1" shrinkToFit="1"/>
    </xf>
    <xf numFmtId="204" fontId="12" fillId="7" borderId="44" xfId="38" applyNumberFormat="1" applyFont="1" applyFill="1" applyBorder="1" applyAlignment="1">
      <alignment horizontal="center" vertical="center" wrapText="1" shrinkToFit="1"/>
    </xf>
    <xf numFmtId="0" fontId="12" fillId="7" borderId="34" xfId="0" applyFont="1" applyFill="1" applyBorder="1" applyAlignment="1">
      <alignment horizontal="center" vertical="center" shrinkToFit="1"/>
    </xf>
    <xf numFmtId="0" fontId="12" fillId="7" borderId="32" xfId="0" applyFont="1" applyFill="1" applyBorder="1" applyAlignment="1">
      <alignment horizontal="center" vertical="center" shrinkToFit="1"/>
    </xf>
    <xf numFmtId="204" fontId="12" fillId="7" borderId="45" xfId="38" applyNumberFormat="1" applyFont="1" applyFill="1" applyBorder="1" applyAlignment="1">
      <alignment horizontal="center" vertical="center" wrapText="1" shrinkToFit="1"/>
    </xf>
    <xf numFmtId="204" fontId="12" fillId="7" borderId="30" xfId="38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13" fillId="7" borderId="38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04" fontId="5" fillId="35" borderId="16" xfId="38" applyNumberFormat="1" applyFont="1" applyFill="1" applyBorder="1" applyAlignment="1">
      <alignment horizontal="center" vertical="center" wrapText="1"/>
    </xf>
    <xf numFmtId="204" fontId="5" fillId="35" borderId="38" xfId="38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7" fillId="35" borderId="18" xfId="38" applyNumberFormat="1" applyFont="1" applyFill="1" applyBorder="1" applyAlignment="1">
      <alignment horizontal="center" vertical="center" wrapText="1"/>
    </xf>
    <xf numFmtId="49" fontId="7" fillId="35" borderId="17" xfId="38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49" fontId="7" fillId="35" borderId="34" xfId="38" applyNumberFormat="1" applyFont="1" applyFill="1" applyBorder="1" applyAlignment="1">
      <alignment horizontal="center" vertical="center" wrapText="1"/>
    </xf>
    <xf numFmtId="49" fontId="7" fillId="35" borderId="31" xfId="38" applyNumberFormat="1" applyFont="1" applyFill="1" applyBorder="1" applyAlignment="1">
      <alignment horizontal="center" vertical="center" wrapText="1"/>
    </xf>
    <xf numFmtId="49" fontId="6" fillId="35" borderId="18" xfId="38" applyNumberFormat="1" applyFont="1" applyFill="1" applyBorder="1" applyAlignment="1">
      <alignment horizontal="center" vertical="center" wrapText="1"/>
    </xf>
    <xf numFmtId="49" fontId="6" fillId="35" borderId="17" xfId="38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35" borderId="18" xfId="38" applyNumberFormat="1" applyFont="1" applyFill="1" applyBorder="1" applyAlignment="1">
      <alignment horizontal="center" vertical="center" wrapText="1"/>
    </xf>
    <xf numFmtId="49" fontId="5" fillId="35" borderId="36" xfId="38" applyNumberFormat="1" applyFont="1" applyFill="1" applyBorder="1" applyAlignment="1">
      <alignment horizontal="center" vertical="center" wrapText="1"/>
    </xf>
    <xf numFmtId="49" fontId="5" fillId="35" borderId="17" xfId="38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49" fontId="12" fillId="4" borderId="13" xfId="0" applyNumberFormat="1" applyFont="1" applyFill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15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center" vertical="center" shrinkToFit="1"/>
    </xf>
    <xf numFmtId="43" fontId="11" fillId="4" borderId="13" xfId="38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/>
    </xf>
    <xf numFmtId="204" fontId="15" fillId="35" borderId="13" xfId="38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5" borderId="18" xfId="0" applyNumberFormat="1" applyFont="1" applyFill="1" applyBorder="1" applyAlignment="1">
      <alignment horizontal="center" vertical="center"/>
    </xf>
    <xf numFmtId="0" fontId="5" fillId="35" borderId="17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9" fontId="23" fillId="0" borderId="13" xfId="38" applyNumberFormat="1" applyFont="1" applyFill="1" applyBorder="1" applyAlignment="1">
      <alignment horizontal="center" vertical="center"/>
    </xf>
    <xf numFmtId="204" fontId="23" fillId="0" borderId="13" xfId="38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9525</xdr:rowOff>
    </xdr:from>
    <xdr:ext cx="2733675" cy="285750"/>
    <xdr:sp>
      <xdr:nvSpPr>
        <xdr:cNvPr id="1" name="Text Box 1"/>
        <xdr:cNvSpPr txBox="1">
          <a:spLocks noChangeArrowheads="1"/>
        </xdr:cNvSpPr>
      </xdr:nvSpPr>
      <xdr:spPr>
        <a:xfrm>
          <a:off x="38100" y="504825"/>
          <a:ext cx="2733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29      สิงหาคม  2557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104775</xdr:rowOff>
    </xdr:from>
    <xdr:ext cx="2752725" cy="314325"/>
    <xdr:sp>
      <xdr:nvSpPr>
        <xdr:cNvPr id="1" name="Text Box 1"/>
        <xdr:cNvSpPr txBox="1">
          <a:spLocks noChangeArrowheads="1"/>
        </xdr:cNvSpPr>
      </xdr:nvSpPr>
      <xdr:spPr>
        <a:xfrm>
          <a:off x="0" y="771525"/>
          <a:ext cx="2752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    29     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สิงหาคม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2557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142875</xdr:rowOff>
    </xdr:from>
    <xdr:ext cx="2781300" cy="66675"/>
    <xdr:sp>
      <xdr:nvSpPr>
        <xdr:cNvPr id="1" name="Text Box 1"/>
        <xdr:cNvSpPr txBox="1">
          <a:spLocks noChangeArrowheads="1"/>
        </xdr:cNvSpPr>
      </xdr:nvSpPr>
      <xdr:spPr>
        <a:xfrm>
          <a:off x="76200" y="361950"/>
          <a:ext cx="2781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กรกฎาคม  2556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142875</xdr:rowOff>
    </xdr:from>
    <xdr:ext cx="1781175" cy="66675"/>
    <xdr:sp>
      <xdr:nvSpPr>
        <xdr:cNvPr id="1" name="Text Box 1"/>
        <xdr:cNvSpPr txBox="1">
          <a:spLocks noChangeArrowheads="1"/>
        </xdr:cNvSpPr>
      </xdr:nvSpPr>
      <xdr:spPr>
        <a:xfrm>
          <a:off x="76200" y="361950"/>
          <a:ext cx="1781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ประกอบการโอนเงิน   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  <a:r>
            <a:rPr lang="en-US" cap="none" sz="1400" b="1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กรกฎาคม  2556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39"/>
  <sheetViews>
    <sheetView tabSelected="1" view="pageBreakPreview" zoomScaleSheetLayoutView="100" zoomScalePageLayoutView="0" workbookViewId="0" topLeftCell="A1">
      <selection activeCell="R1" sqref="R1"/>
    </sheetView>
  </sheetViews>
  <sheetFormatPr defaultColWidth="9.140625" defaultRowHeight="22.5" customHeight="1" outlineLevelRow="2"/>
  <cols>
    <col min="1" max="1" width="3.421875" style="206" customWidth="1"/>
    <col min="2" max="2" width="12.57421875" style="206" customWidth="1"/>
    <col min="3" max="3" width="17.57421875" style="206" customWidth="1"/>
    <col min="4" max="4" width="4.421875" style="430" customWidth="1"/>
    <col min="5" max="5" width="11.28125" style="420" customWidth="1"/>
    <col min="6" max="6" width="4.421875" style="421" customWidth="1"/>
    <col min="7" max="7" width="10.7109375" style="422" customWidth="1"/>
    <col min="8" max="8" width="4.421875" style="421" customWidth="1"/>
    <col min="9" max="10" width="10.140625" style="420" customWidth="1"/>
    <col min="11" max="11" width="9.421875" style="422" customWidth="1"/>
    <col min="12" max="12" width="4.140625" style="422" customWidth="1"/>
    <col min="13" max="13" width="10.00390625" style="422" customWidth="1"/>
    <col min="14" max="14" width="4.00390625" style="422" customWidth="1"/>
    <col min="15" max="15" width="9.57421875" style="422" customWidth="1"/>
    <col min="16" max="16" width="14.8515625" style="423" customWidth="1"/>
    <col min="17" max="17" width="14.00390625" style="424" customWidth="1"/>
    <col min="18" max="16384" width="9.140625" style="206" customWidth="1"/>
  </cols>
  <sheetData>
    <row r="1" spans="1:31" ht="22.5" customHeight="1">
      <c r="A1" s="555" t="s">
        <v>214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</row>
    <row r="2" spans="1:31" ht="9.75" customHeight="1">
      <c r="A2" s="397"/>
      <c r="B2" s="397"/>
      <c r="C2" s="397"/>
      <c r="D2" s="398"/>
      <c r="E2" s="399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400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</row>
    <row r="3" spans="1:17" s="409" customFormat="1" ht="26.25" customHeight="1" outlineLevel="2">
      <c r="A3" s="401" t="s">
        <v>251</v>
      </c>
      <c r="B3" s="402"/>
      <c r="C3" s="402"/>
      <c r="D3" s="426"/>
      <c r="E3" s="403"/>
      <c r="F3" s="404"/>
      <c r="G3" s="405"/>
      <c r="H3" s="404"/>
      <c r="I3" s="406"/>
      <c r="J3" s="406"/>
      <c r="K3" s="405"/>
      <c r="L3" s="405"/>
      <c r="M3" s="405"/>
      <c r="N3" s="405"/>
      <c r="O3" s="405"/>
      <c r="P3" s="407"/>
      <c r="Q3" s="408" t="s">
        <v>126</v>
      </c>
    </row>
    <row r="4" spans="1:17" s="410" customFormat="1" ht="23.25" customHeight="1" outlineLevel="2">
      <c r="A4" s="541" t="s">
        <v>9</v>
      </c>
      <c r="B4" s="541" t="s">
        <v>3</v>
      </c>
      <c r="C4" s="541" t="s">
        <v>4</v>
      </c>
      <c r="D4" s="560" t="s">
        <v>12</v>
      </c>
      <c r="E4" s="561"/>
      <c r="F4" s="561"/>
      <c r="G4" s="561"/>
      <c r="H4" s="561"/>
      <c r="I4" s="561"/>
      <c r="J4" s="561"/>
      <c r="K4" s="561"/>
      <c r="L4" s="433"/>
      <c r="M4" s="433"/>
      <c r="N4" s="433"/>
      <c r="O4" s="433"/>
      <c r="P4" s="556" t="s">
        <v>21</v>
      </c>
      <c r="Q4" s="558" t="s">
        <v>22</v>
      </c>
    </row>
    <row r="5" spans="1:17" s="410" customFormat="1" ht="23.25" customHeight="1" outlineLevel="2">
      <c r="A5" s="541"/>
      <c r="B5" s="541"/>
      <c r="C5" s="541"/>
      <c r="D5" s="545" t="s">
        <v>169</v>
      </c>
      <c r="E5" s="546"/>
      <c r="F5" s="551" t="s">
        <v>127</v>
      </c>
      <c r="G5" s="552"/>
      <c r="H5" s="543" t="s">
        <v>202</v>
      </c>
      <c r="I5" s="544"/>
      <c r="J5" s="544"/>
      <c r="K5" s="544"/>
      <c r="L5" s="434"/>
      <c r="M5" s="434"/>
      <c r="N5" s="434"/>
      <c r="O5" s="434"/>
      <c r="P5" s="556"/>
      <c r="Q5" s="559"/>
    </row>
    <row r="6" spans="1:17" s="410" customFormat="1" ht="47.25" customHeight="1" outlineLevel="2">
      <c r="A6" s="542"/>
      <c r="B6" s="542"/>
      <c r="C6" s="542"/>
      <c r="D6" s="547"/>
      <c r="E6" s="548"/>
      <c r="F6" s="553"/>
      <c r="G6" s="554"/>
      <c r="H6" s="485"/>
      <c r="I6" s="486" t="s">
        <v>125</v>
      </c>
      <c r="J6" s="411" t="s">
        <v>2</v>
      </c>
      <c r="K6" s="412" t="s">
        <v>128</v>
      </c>
      <c r="L6" s="549" t="s">
        <v>212</v>
      </c>
      <c r="M6" s="550"/>
      <c r="N6" s="549" t="s">
        <v>249</v>
      </c>
      <c r="O6" s="550"/>
      <c r="P6" s="557"/>
      <c r="Q6" s="559"/>
    </row>
    <row r="7" spans="1:17" ht="24.75" customHeight="1" outlineLevel="2">
      <c r="A7" s="39">
        <v>1</v>
      </c>
      <c r="B7" s="413" t="s">
        <v>63</v>
      </c>
      <c r="C7" s="413" t="s">
        <v>70</v>
      </c>
      <c r="D7" s="427"/>
      <c r="E7" s="414"/>
      <c r="F7" s="3"/>
      <c r="G7" s="42"/>
      <c r="H7" s="5"/>
      <c r="I7" s="41"/>
      <c r="J7" s="41"/>
      <c r="K7" s="42"/>
      <c r="L7" s="42"/>
      <c r="M7" s="42"/>
      <c r="N7" s="42"/>
      <c r="O7" s="42"/>
      <c r="P7" s="415">
        <f>SUM(E7,G7,I7:K7,M7,O7)</f>
        <v>0</v>
      </c>
      <c r="Q7" s="39" t="s">
        <v>129</v>
      </c>
    </row>
    <row r="8" spans="1:17" ht="24.75" customHeight="1" outlineLevel="2">
      <c r="A8" s="24">
        <v>2</v>
      </c>
      <c r="B8" s="13"/>
      <c r="C8" s="13" t="s">
        <v>64</v>
      </c>
      <c r="D8" s="428"/>
      <c r="E8" s="14"/>
      <c r="F8" s="11"/>
      <c r="G8" s="15"/>
      <c r="H8" s="23" t="s">
        <v>244</v>
      </c>
      <c r="I8" s="17">
        <v>784.2</v>
      </c>
      <c r="J8" s="17"/>
      <c r="K8" s="15"/>
      <c r="L8" s="15"/>
      <c r="M8" s="15"/>
      <c r="N8" s="15"/>
      <c r="O8" s="15"/>
      <c r="P8" s="418">
        <f aca="true" t="shared" si="0" ref="P8:P32">SUM(E8,G8,I8:K8,M8,O8)</f>
        <v>784.2</v>
      </c>
      <c r="Q8" s="24" t="s">
        <v>130</v>
      </c>
    </row>
    <row r="9" spans="1:17" ht="24.75" customHeight="1" outlineLevel="2">
      <c r="A9" s="24">
        <v>3</v>
      </c>
      <c r="B9" s="13" t="s">
        <v>11</v>
      </c>
      <c r="C9" s="13" t="s">
        <v>85</v>
      </c>
      <c r="D9" s="428"/>
      <c r="E9" s="14"/>
      <c r="F9" s="11"/>
      <c r="G9" s="15"/>
      <c r="H9" s="23" t="s">
        <v>244</v>
      </c>
      <c r="I9" s="17">
        <v>784.2</v>
      </c>
      <c r="J9" s="17"/>
      <c r="K9" s="15"/>
      <c r="L9" s="15"/>
      <c r="M9" s="15"/>
      <c r="N9" s="15"/>
      <c r="O9" s="15"/>
      <c r="P9" s="418">
        <f t="shared" si="0"/>
        <v>784.2</v>
      </c>
      <c r="Q9" s="24" t="s">
        <v>131</v>
      </c>
    </row>
    <row r="10" spans="1:17" ht="24.75" customHeight="1" outlineLevel="2">
      <c r="A10" s="24">
        <v>4</v>
      </c>
      <c r="B10" s="13"/>
      <c r="C10" s="13" t="s">
        <v>120</v>
      </c>
      <c r="D10" s="417" t="s">
        <v>248</v>
      </c>
      <c r="E10" s="14">
        <v>8749.85</v>
      </c>
      <c r="F10" s="11"/>
      <c r="G10" s="15"/>
      <c r="H10" s="11"/>
      <c r="I10" s="17"/>
      <c r="J10" s="17"/>
      <c r="K10" s="15"/>
      <c r="L10" s="15"/>
      <c r="M10" s="15"/>
      <c r="N10" s="15"/>
      <c r="O10" s="15"/>
      <c r="P10" s="418">
        <f t="shared" si="0"/>
        <v>8749.85</v>
      </c>
      <c r="Q10" s="24" t="s">
        <v>132</v>
      </c>
    </row>
    <row r="11" spans="1:17" ht="24.75" customHeight="1" outlineLevel="2">
      <c r="A11" s="24">
        <v>5</v>
      </c>
      <c r="B11" s="13"/>
      <c r="C11" s="13" t="s">
        <v>88</v>
      </c>
      <c r="D11" s="428"/>
      <c r="E11" s="14"/>
      <c r="F11" s="11"/>
      <c r="G11" s="15"/>
      <c r="H11" s="16"/>
      <c r="I11" s="17"/>
      <c r="J11" s="17"/>
      <c r="K11" s="15"/>
      <c r="L11" s="15"/>
      <c r="M11" s="15"/>
      <c r="N11" s="15"/>
      <c r="O11" s="15"/>
      <c r="P11" s="418">
        <f t="shared" si="0"/>
        <v>0</v>
      </c>
      <c r="Q11" s="24" t="s">
        <v>133</v>
      </c>
    </row>
    <row r="12" spans="1:17" ht="24.75" customHeight="1" outlineLevel="2">
      <c r="A12" s="24">
        <v>6</v>
      </c>
      <c r="B12" s="13" t="s">
        <v>66</v>
      </c>
      <c r="C12" s="13" t="s">
        <v>188</v>
      </c>
      <c r="D12" s="428"/>
      <c r="E12" s="14"/>
      <c r="F12" s="11"/>
      <c r="G12" s="15"/>
      <c r="H12" s="23" t="s">
        <v>244</v>
      </c>
      <c r="I12" s="17">
        <v>961.8</v>
      </c>
      <c r="J12" s="17"/>
      <c r="K12" s="15"/>
      <c r="L12" s="15"/>
      <c r="M12" s="15"/>
      <c r="N12" s="15"/>
      <c r="O12" s="15"/>
      <c r="P12" s="418">
        <f>SUM(E12,G12,I12:K12,M12,O12)</f>
        <v>961.8</v>
      </c>
      <c r="Q12" s="24" t="s">
        <v>134</v>
      </c>
    </row>
    <row r="13" spans="1:17" ht="24.75" customHeight="1" outlineLevel="2">
      <c r="A13" s="24">
        <v>7</v>
      </c>
      <c r="B13" s="13"/>
      <c r="C13" s="13" t="s">
        <v>189</v>
      </c>
      <c r="D13" s="428"/>
      <c r="E13" s="14"/>
      <c r="F13" s="11"/>
      <c r="G13" s="15"/>
      <c r="H13" s="23" t="s">
        <v>244</v>
      </c>
      <c r="I13" s="17">
        <v>961.8</v>
      </c>
      <c r="J13" s="17"/>
      <c r="K13" s="15"/>
      <c r="L13" s="15"/>
      <c r="M13" s="15"/>
      <c r="N13" s="15"/>
      <c r="O13" s="15"/>
      <c r="P13" s="418">
        <f t="shared" si="0"/>
        <v>961.8</v>
      </c>
      <c r="Q13" s="24" t="s">
        <v>135</v>
      </c>
    </row>
    <row r="14" spans="1:17" s="205" customFormat="1" ht="24.75" customHeight="1" outlineLevel="2">
      <c r="A14" s="24">
        <v>8</v>
      </c>
      <c r="B14" s="13" t="s">
        <v>6</v>
      </c>
      <c r="C14" s="13" t="s">
        <v>20</v>
      </c>
      <c r="D14" s="428"/>
      <c r="E14" s="14"/>
      <c r="F14" s="11"/>
      <c r="G14" s="15"/>
      <c r="H14" s="23" t="s">
        <v>244</v>
      </c>
      <c r="I14" s="17"/>
      <c r="J14" s="17">
        <v>2888</v>
      </c>
      <c r="K14" s="15">
        <v>6000</v>
      </c>
      <c r="L14" s="15"/>
      <c r="M14" s="15"/>
      <c r="N14" s="15"/>
      <c r="O14" s="15"/>
      <c r="P14" s="418">
        <f t="shared" si="0"/>
        <v>8888</v>
      </c>
      <c r="Q14" s="24" t="s">
        <v>23</v>
      </c>
    </row>
    <row r="15" spans="1:17" s="205" customFormat="1" ht="24.75" customHeight="1" outlineLevel="2">
      <c r="A15" s="24">
        <v>9</v>
      </c>
      <c r="B15" s="13"/>
      <c r="C15" s="13" t="s">
        <v>90</v>
      </c>
      <c r="D15" s="428"/>
      <c r="E15" s="14"/>
      <c r="F15" s="11"/>
      <c r="G15" s="15"/>
      <c r="H15" s="16"/>
      <c r="I15" s="17"/>
      <c r="J15" s="17"/>
      <c r="K15" s="15"/>
      <c r="L15" s="15"/>
      <c r="M15" s="15"/>
      <c r="N15" s="15"/>
      <c r="O15" s="15"/>
      <c r="P15" s="418">
        <f>SUM(E15,G15,I15:K15,M15,O15)</f>
        <v>0</v>
      </c>
      <c r="Q15" s="24" t="s">
        <v>136</v>
      </c>
    </row>
    <row r="16" spans="1:17" s="205" customFormat="1" ht="24.75" customHeight="1" outlineLevel="2">
      <c r="A16" s="24">
        <v>10</v>
      </c>
      <c r="B16" s="13"/>
      <c r="C16" s="13" t="s">
        <v>92</v>
      </c>
      <c r="D16" s="428"/>
      <c r="E16" s="14"/>
      <c r="F16" s="11"/>
      <c r="G16" s="15"/>
      <c r="H16" s="23" t="s">
        <v>244</v>
      </c>
      <c r="I16" s="17">
        <v>891</v>
      </c>
      <c r="J16" s="17"/>
      <c r="K16" s="15"/>
      <c r="L16" s="15"/>
      <c r="M16" s="15"/>
      <c r="N16" s="15"/>
      <c r="O16" s="15"/>
      <c r="P16" s="418">
        <f t="shared" si="0"/>
        <v>891</v>
      </c>
      <c r="Q16" s="24" t="s">
        <v>137</v>
      </c>
    </row>
    <row r="17" spans="1:17" s="205" customFormat="1" ht="24.75" customHeight="1" outlineLevel="2">
      <c r="A17" s="24">
        <v>11</v>
      </c>
      <c r="B17" s="13" t="s">
        <v>0</v>
      </c>
      <c r="C17" s="13" t="s">
        <v>100</v>
      </c>
      <c r="D17" s="428"/>
      <c r="E17" s="14"/>
      <c r="F17" s="11"/>
      <c r="G17" s="15"/>
      <c r="H17" s="23" t="s">
        <v>244</v>
      </c>
      <c r="I17" s="17">
        <v>961.8</v>
      </c>
      <c r="J17" s="17"/>
      <c r="K17" s="15"/>
      <c r="L17" s="15"/>
      <c r="M17" s="15"/>
      <c r="N17" s="15"/>
      <c r="O17" s="15"/>
      <c r="P17" s="418">
        <f t="shared" si="0"/>
        <v>961.8</v>
      </c>
      <c r="Q17" s="24" t="s">
        <v>24</v>
      </c>
    </row>
    <row r="18" spans="1:17" ht="24.75" customHeight="1" outlineLevel="2">
      <c r="A18" s="24">
        <v>12</v>
      </c>
      <c r="B18" s="13" t="s">
        <v>10</v>
      </c>
      <c r="C18" s="13" t="s">
        <v>72</v>
      </c>
      <c r="D18" s="417" t="s">
        <v>248</v>
      </c>
      <c r="E18" s="419">
        <v>9144.46</v>
      </c>
      <c r="F18" s="11"/>
      <c r="G18" s="15"/>
      <c r="H18" s="23" t="s">
        <v>244</v>
      </c>
      <c r="I18" s="17">
        <v>1610.4</v>
      </c>
      <c r="J18" s="17"/>
      <c r="K18" s="15"/>
      <c r="L18" s="15"/>
      <c r="M18" s="15"/>
      <c r="N18" s="15"/>
      <c r="O18" s="15"/>
      <c r="P18" s="418">
        <f t="shared" si="0"/>
        <v>10754.859999999999</v>
      </c>
      <c r="Q18" s="24" t="s">
        <v>138</v>
      </c>
    </row>
    <row r="19" spans="1:17" ht="24.75" customHeight="1" outlineLevel="2">
      <c r="A19" s="24">
        <v>13</v>
      </c>
      <c r="B19" s="13"/>
      <c r="C19" s="13" t="s">
        <v>1</v>
      </c>
      <c r="D19" s="428"/>
      <c r="E19" s="14"/>
      <c r="F19" s="11"/>
      <c r="G19" s="15"/>
      <c r="H19" s="23" t="s">
        <v>244</v>
      </c>
      <c r="I19" s="17">
        <v>784.2</v>
      </c>
      <c r="J19" s="17"/>
      <c r="K19" s="15"/>
      <c r="L19" s="15"/>
      <c r="M19" s="15"/>
      <c r="N19" s="15"/>
      <c r="O19" s="15"/>
      <c r="P19" s="418">
        <f t="shared" si="0"/>
        <v>784.2</v>
      </c>
      <c r="Q19" s="24" t="s">
        <v>25</v>
      </c>
    </row>
    <row r="20" spans="1:17" s="205" customFormat="1" ht="24.75" customHeight="1" outlineLevel="2">
      <c r="A20" s="24">
        <v>14</v>
      </c>
      <c r="B20" s="13" t="s">
        <v>176</v>
      </c>
      <c r="C20" s="13" t="s">
        <v>177</v>
      </c>
      <c r="D20" s="417" t="s">
        <v>248</v>
      </c>
      <c r="E20" s="419">
        <v>8635.6</v>
      </c>
      <c r="F20" s="16"/>
      <c r="G20" s="15"/>
      <c r="H20" s="16"/>
      <c r="I20" s="17"/>
      <c r="J20" s="17"/>
      <c r="K20" s="15"/>
      <c r="L20" s="15"/>
      <c r="M20" s="15"/>
      <c r="N20" s="15"/>
      <c r="O20" s="15"/>
      <c r="P20" s="418">
        <f>SUM(E20,G20,I20:K20,M20,O20)</f>
        <v>8635.6</v>
      </c>
      <c r="Q20" s="24" t="s">
        <v>178</v>
      </c>
    </row>
    <row r="21" spans="1:17" ht="24.75" customHeight="1" outlineLevel="2">
      <c r="A21" s="24">
        <v>15</v>
      </c>
      <c r="B21" s="13" t="s">
        <v>8</v>
      </c>
      <c r="C21" s="13" t="s">
        <v>58</v>
      </c>
      <c r="D21" s="428"/>
      <c r="E21" s="14"/>
      <c r="F21" s="11"/>
      <c r="G21" s="15"/>
      <c r="H21" s="23" t="s">
        <v>246</v>
      </c>
      <c r="I21" s="17">
        <v>961.8</v>
      </c>
      <c r="J21" s="17"/>
      <c r="K21" s="15"/>
      <c r="L21" s="15"/>
      <c r="M21" s="15"/>
      <c r="N21" s="15"/>
      <c r="O21" s="15"/>
      <c r="P21" s="418">
        <f t="shared" si="0"/>
        <v>961.8</v>
      </c>
      <c r="Q21" s="24" t="s">
        <v>179</v>
      </c>
    </row>
    <row r="22" spans="1:17" ht="24.75" customHeight="1" outlineLevel="2">
      <c r="A22" s="44">
        <v>16</v>
      </c>
      <c r="B22" s="18"/>
      <c r="C22" s="18" t="s">
        <v>183</v>
      </c>
      <c r="D22" s="440" t="s">
        <v>248</v>
      </c>
      <c r="E22" s="19">
        <v>18142.64</v>
      </c>
      <c r="F22" s="8"/>
      <c r="G22" s="20"/>
      <c r="H22" s="8"/>
      <c r="I22" s="21"/>
      <c r="J22" s="21"/>
      <c r="K22" s="20"/>
      <c r="L22" s="20"/>
      <c r="M22" s="20"/>
      <c r="N22" s="20"/>
      <c r="O22" s="20"/>
      <c r="P22" s="416">
        <f t="shared" si="0"/>
        <v>18142.64</v>
      </c>
      <c r="Q22" s="44" t="s">
        <v>184</v>
      </c>
    </row>
    <row r="23" spans="1:17" ht="24.75" customHeight="1" outlineLevel="2">
      <c r="A23" s="39">
        <v>17</v>
      </c>
      <c r="B23" s="40" t="s">
        <v>103</v>
      </c>
      <c r="C23" s="413" t="s">
        <v>104</v>
      </c>
      <c r="D23" s="427"/>
      <c r="E23" s="414"/>
      <c r="F23" s="3" t="s">
        <v>247</v>
      </c>
      <c r="G23" s="42">
        <v>28907</v>
      </c>
      <c r="H23" s="5" t="s">
        <v>244</v>
      </c>
      <c r="I23" s="41">
        <v>1716.6</v>
      </c>
      <c r="J23" s="41"/>
      <c r="K23" s="42"/>
      <c r="L23" s="42"/>
      <c r="M23" s="42"/>
      <c r="N23" s="42"/>
      <c r="O23" s="42"/>
      <c r="P23" s="415">
        <f t="shared" si="0"/>
        <v>30623.6</v>
      </c>
      <c r="Q23" s="39" t="s">
        <v>139</v>
      </c>
    </row>
    <row r="24" spans="1:17" ht="24.75" customHeight="1" outlineLevel="2">
      <c r="A24" s="24">
        <v>18</v>
      </c>
      <c r="B24" s="13" t="s">
        <v>7</v>
      </c>
      <c r="C24" s="13" t="s">
        <v>74</v>
      </c>
      <c r="D24" s="417" t="s">
        <v>248</v>
      </c>
      <c r="E24" s="419">
        <v>32701.55</v>
      </c>
      <c r="F24" s="11" t="s">
        <v>247</v>
      </c>
      <c r="G24" s="15">
        <v>208413</v>
      </c>
      <c r="H24" s="23" t="s">
        <v>244</v>
      </c>
      <c r="I24" s="17">
        <v>1960.5</v>
      </c>
      <c r="J24" s="17">
        <v>14035</v>
      </c>
      <c r="K24" s="15">
        <v>17500</v>
      </c>
      <c r="L24" s="16" t="s">
        <v>245</v>
      </c>
      <c r="M24" s="425">
        <v>11281.5</v>
      </c>
      <c r="N24" s="16" t="s">
        <v>250</v>
      </c>
      <c r="O24" s="425">
        <v>63139.41</v>
      </c>
      <c r="P24" s="418">
        <f t="shared" si="0"/>
        <v>349030.95999999996</v>
      </c>
      <c r="Q24" s="24" t="s">
        <v>26</v>
      </c>
    </row>
    <row r="25" spans="1:17" ht="24.75" customHeight="1" outlineLevel="2">
      <c r="A25" s="24">
        <v>19</v>
      </c>
      <c r="B25" s="13" t="s">
        <v>7</v>
      </c>
      <c r="C25" s="13" t="s">
        <v>48</v>
      </c>
      <c r="D25" s="428"/>
      <c r="E25" s="14"/>
      <c r="F25" s="11"/>
      <c r="G25" s="15"/>
      <c r="H25" s="23" t="s">
        <v>244</v>
      </c>
      <c r="I25" s="425"/>
      <c r="J25" s="17">
        <v>3330.5</v>
      </c>
      <c r="K25" s="15">
        <v>6000</v>
      </c>
      <c r="L25" s="15"/>
      <c r="M25" s="15"/>
      <c r="N25" s="15"/>
      <c r="O25" s="15"/>
      <c r="P25" s="418">
        <f>SUM(E25,G25,I25:K25,M25,O25)</f>
        <v>9330.5</v>
      </c>
      <c r="Q25" s="24" t="s">
        <v>49</v>
      </c>
    </row>
    <row r="26" spans="1:17" ht="24.75" customHeight="1" outlineLevel="2">
      <c r="A26" s="24">
        <v>20</v>
      </c>
      <c r="B26" s="13"/>
      <c r="C26" s="13" t="s">
        <v>79</v>
      </c>
      <c r="D26" s="428"/>
      <c r="E26" s="14"/>
      <c r="F26" s="11"/>
      <c r="G26" s="15"/>
      <c r="H26" s="23" t="s">
        <v>244</v>
      </c>
      <c r="I26" s="17">
        <v>961.8</v>
      </c>
      <c r="J26" s="17"/>
      <c r="K26" s="15"/>
      <c r="L26" s="15"/>
      <c r="M26" s="15"/>
      <c r="N26" s="15"/>
      <c r="O26" s="15"/>
      <c r="P26" s="418">
        <f t="shared" si="0"/>
        <v>961.8</v>
      </c>
      <c r="Q26" s="24" t="s">
        <v>140</v>
      </c>
    </row>
    <row r="27" spans="1:17" ht="24.75" customHeight="1" outlineLevel="2">
      <c r="A27" s="24">
        <v>21</v>
      </c>
      <c r="B27" s="13"/>
      <c r="C27" s="13" t="s">
        <v>17</v>
      </c>
      <c r="D27" s="417" t="s">
        <v>248</v>
      </c>
      <c r="E27" s="419">
        <v>6829.94</v>
      </c>
      <c r="F27" s="11"/>
      <c r="G27" s="15"/>
      <c r="H27" s="23" t="s">
        <v>246</v>
      </c>
      <c r="I27" s="17">
        <v>784.2</v>
      </c>
      <c r="J27" s="17"/>
      <c r="K27" s="15"/>
      <c r="L27" s="15"/>
      <c r="M27" s="15"/>
      <c r="N27" s="15"/>
      <c r="O27" s="15"/>
      <c r="P27" s="418">
        <f t="shared" si="0"/>
        <v>7614.139999999999</v>
      </c>
      <c r="Q27" s="24" t="s">
        <v>27</v>
      </c>
    </row>
    <row r="28" spans="1:17" ht="24.75" customHeight="1" outlineLevel="2">
      <c r="A28" s="24">
        <v>22</v>
      </c>
      <c r="B28" s="13"/>
      <c r="C28" s="13" t="s">
        <v>59</v>
      </c>
      <c r="D28" s="428"/>
      <c r="E28" s="14"/>
      <c r="F28" s="11" t="s">
        <v>247</v>
      </c>
      <c r="G28" s="15">
        <v>16350</v>
      </c>
      <c r="H28" s="23" t="s">
        <v>244</v>
      </c>
      <c r="I28" s="17">
        <v>961.8</v>
      </c>
      <c r="J28" s="17"/>
      <c r="K28" s="15"/>
      <c r="L28" s="15"/>
      <c r="M28" s="15"/>
      <c r="N28" s="15"/>
      <c r="O28" s="15"/>
      <c r="P28" s="418">
        <f>SUM(E28,G28,I28:K28,M28,O28)</f>
        <v>17311.8</v>
      </c>
      <c r="Q28" s="24" t="s">
        <v>28</v>
      </c>
    </row>
    <row r="29" spans="1:17" ht="24.75" customHeight="1" outlineLevel="2">
      <c r="A29" s="24">
        <v>23</v>
      </c>
      <c r="B29" s="13"/>
      <c r="C29" s="13" t="s">
        <v>83</v>
      </c>
      <c r="D29" s="428"/>
      <c r="E29" s="14"/>
      <c r="F29" s="11"/>
      <c r="G29" s="15"/>
      <c r="H29" s="23" t="s">
        <v>244</v>
      </c>
      <c r="I29" s="17">
        <v>1053</v>
      </c>
      <c r="J29" s="17"/>
      <c r="K29" s="15"/>
      <c r="L29" s="15"/>
      <c r="M29" s="15"/>
      <c r="N29" s="15"/>
      <c r="O29" s="15"/>
      <c r="P29" s="418">
        <f t="shared" si="0"/>
        <v>1053</v>
      </c>
      <c r="Q29" s="24" t="s">
        <v>141</v>
      </c>
    </row>
    <row r="30" spans="1:17" ht="24.75" customHeight="1" outlineLevel="2">
      <c r="A30" s="24">
        <v>24</v>
      </c>
      <c r="B30" s="13"/>
      <c r="C30" s="13" t="s">
        <v>77</v>
      </c>
      <c r="D30" s="417" t="s">
        <v>248</v>
      </c>
      <c r="E30" s="419">
        <v>18065.72</v>
      </c>
      <c r="F30" s="11"/>
      <c r="G30" s="15"/>
      <c r="H30" s="23" t="s">
        <v>244</v>
      </c>
      <c r="I30" s="17">
        <v>961.8</v>
      </c>
      <c r="J30" s="17"/>
      <c r="K30" s="15"/>
      <c r="L30" s="15"/>
      <c r="M30" s="15"/>
      <c r="N30" s="15"/>
      <c r="O30" s="15"/>
      <c r="P30" s="418">
        <f t="shared" si="0"/>
        <v>19027.52</v>
      </c>
      <c r="Q30" s="24" t="s">
        <v>29</v>
      </c>
    </row>
    <row r="31" spans="1:17" ht="24.75" customHeight="1" outlineLevel="2">
      <c r="A31" s="24">
        <v>25</v>
      </c>
      <c r="B31" s="13"/>
      <c r="C31" s="13" t="s">
        <v>81</v>
      </c>
      <c r="D31" s="417" t="s">
        <v>248</v>
      </c>
      <c r="E31" s="419">
        <v>16046.77</v>
      </c>
      <c r="F31" s="11" t="s">
        <v>247</v>
      </c>
      <c r="G31" s="15">
        <v>49050</v>
      </c>
      <c r="H31" s="23"/>
      <c r="I31" s="17"/>
      <c r="J31" s="17"/>
      <c r="K31" s="15"/>
      <c r="L31" s="15"/>
      <c r="M31" s="15"/>
      <c r="N31" s="15"/>
      <c r="O31" s="15"/>
      <c r="P31" s="418">
        <f t="shared" si="0"/>
        <v>65096.770000000004</v>
      </c>
      <c r="Q31" s="24" t="s">
        <v>30</v>
      </c>
    </row>
    <row r="32" spans="1:17" ht="24.75" customHeight="1" outlineLevel="2">
      <c r="A32" s="24">
        <v>26</v>
      </c>
      <c r="B32" s="13"/>
      <c r="C32" s="13" t="s">
        <v>171</v>
      </c>
      <c r="D32" s="417" t="s">
        <v>248</v>
      </c>
      <c r="E32" s="419">
        <v>11484.35</v>
      </c>
      <c r="F32" s="16"/>
      <c r="G32" s="15"/>
      <c r="H32" s="23"/>
      <c r="I32" s="17"/>
      <c r="J32" s="17"/>
      <c r="K32" s="15"/>
      <c r="L32" s="15"/>
      <c r="M32" s="15"/>
      <c r="N32" s="15"/>
      <c r="O32" s="15"/>
      <c r="P32" s="418">
        <f t="shared" si="0"/>
        <v>11484.35</v>
      </c>
      <c r="Q32" s="24" t="s">
        <v>170</v>
      </c>
    </row>
    <row r="33" spans="1:17" ht="24.75" customHeight="1" outlineLevel="2">
      <c r="A33" s="24">
        <v>27</v>
      </c>
      <c r="B33" s="13"/>
      <c r="C33" s="13" t="s">
        <v>172</v>
      </c>
      <c r="D33" s="417" t="s">
        <v>248</v>
      </c>
      <c r="E33" s="419">
        <v>15591.01</v>
      </c>
      <c r="F33" s="16"/>
      <c r="G33" s="15"/>
      <c r="H33" s="23"/>
      <c r="I33" s="17"/>
      <c r="J33" s="17"/>
      <c r="K33" s="15"/>
      <c r="L33" s="15"/>
      <c r="M33" s="15"/>
      <c r="N33" s="15"/>
      <c r="O33" s="15"/>
      <c r="P33" s="418">
        <f>SUM(E33,G33,I33:K33,M33,O33)</f>
        <v>15591.01</v>
      </c>
      <c r="Q33" s="24" t="s">
        <v>173</v>
      </c>
    </row>
    <row r="34" spans="1:17" ht="24.75" customHeight="1" outlineLevel="2">
      <c r="A34" s="24">
        <v>28</v>
      </c>
      <c r="B34" s="13"/>
      <c r="C34" s="13" t="s">
        <v>174</v>
      </c>
      <c r="D34" s="417" t="s">
        <v>248</v>
      </c>
      <c r="E34" s="419">
        <v>8329.62</v>
      </c>
      <c r="F34" s="16"/>
      <c r="G34" s="15"/>
      <c r="H34" s="16"/>
      <c r="I34" s="17"/>
      <c r="J34" s="17"/>
      <c r="K34" s="15"/>
      <c r="L34" s="15"/>
      <c r="M34" s="15"/>
      <c r="N34" s="15"/>
      <c r="O34" s="15"/>
      <c r="P34" s="418">
        <f>SUM(E34,G34,I34:K34,M34,O34)</f>
        <v>8329.62</v>
      </c>
      <c r="Q34" s="24" t="s">
        <v>175</v>
      </c>
    </row>
    <row r="35" spans="1:17" ht="24.75" customHeight="1" outlineLevel="2">
      <c r="A35" s="24">
        <v>29</v>
      </c>
      <c r="B35" s="13" t="s">
        <v>5</v>
      </c>
      <c r="C35" s="13" t="s">
        <v>96</v>
      </c>
      <c r="D35" s="417" t="s">
        <v>248</v>
      </c>
      <c r="E35" s="14">
        <v>16863.6</v>
      </c>
      <c r="F35" s="11"/>
      <c r="G35" s="15"/>
      <c r="H35" s="23"/>
      <c r="I35" s="17"/>
      <c r="J35" s="17"/>
      <c r="K35" s="15"/>
      <c r="L35" s="15"/>
      <c r="M35" s="15"/>
      <c r="N35" s="15"/>
      <c r="O35" s="15"/>
      <c r="P35" s="418">
        <f>SUM(E35,G35,I35:K35,M35,O35)</f>
        <v>16863.6</v>
      </c>
      <c r="Q35" s="24" t="s">
        <v>142</v>
      </c>
    </row>
    <row r="36" spans="1:17" ht="24.75" customHeight="1" outlineLevel="2">
      <c r="A36" s="24">
        <v>30</v>
      </c>
      <c r="B36" s="13"/>
      <c r="C36" s="13" t="s">
        <v>68</v>
      </c>
      <c r="D36" s="428"/>
      <c r="E36" s="14"/>
      <c r="F36" s="11" t="s">
        <v>247</v>
      </c>
      <c r="G36" s="15">
        <v>30591</v>
      </c>
      <c r="H36" s="23" t="s">
        <v>246</v>
      </c>
      <c r="I36" s="17">
        <v>1782</v>
      </c>
      <c r="J36" s="17"/>
      <c r="K36" s="15"/>
      <c r="L36" s="15"/>
      <c r="M36" s="15"/>
      <c r="N36" s="15"/>
      <c r="O36" s="15"/>
      <c r="P36" s="418">
        <f>SUM(E36,G36,I36:K36,M36,O36)</f>
        <v>32373</v>
      </c>
      <c r="Q36" s="24" t="s">
        <v>143</v>
      </c>
    </row>
    <row r="37" spans="1:17" ht="24.75" customHeight="1" outlineLevel="2">
      <c r="A37" s="44">
        <v>31</v>
      </c>
      <c r="B37" s="18"/>
      <c r="C37" s="18" t="s">
        <v>94</v>
      </c>
      <c r="D37" s="429"/>
      <c r="E37" s="19"/>
      <c r="F37" s="8"/>
      <c r="G37" s="20"/>
      <c r="H37" s="539" t="s">
        <v>244</v>
      </c>
      <c r="I37" s="21">
        <v>753.6</v>
      </c>
      <c r="J37" s="21"/>
      <c r="K37" s="20"/>
      <c r="L37" s="20"/>
      <c r="M37" s="20"/>
      <c r="N37" s="20"/>
      <c r="O37" s="20"/>
      <c r="P37" s="416">
        <f>SUM(E37,G37,I37:K37,M37,O37)</f>
        <v>753.6</v>
      </c>
      <c r="Q37" s="44" t="s">
        <v>144</v>
      </c>
    </row>
    <row r="38" spans="1:17" s="410" customFormat="1" ht="24.75" customHeight="1" outlineLevel="1">
      <c r="A38" s="451"/>
      <c r="B38" s="540" t="s">
        <v>31</v>
      </c>
      <c r="C38" s="540"/>
      <c r="D38" s="452"/>
      <c r="E38" s="450">
        <f>SUM(E7:E37)</f>
        <v>170585.11000000002</v>
      </c>
      <c r="F38" s="450"/>
      <c r="G38" s="453">
        <f>SUM(G7:G37)</f>
        <v>333311</v>
      </c>
      <c r="H38" s="450"/>
      <c r="I38" s="450">
        <f aca="true" t="shared" si="1" ref="I38:O38">SUM(I7:I37)</f>
        <v>19636.5</v>
      </c>
      <c r="J38" s="450">
        <f t="shared" si="1"/>
        <v>20253.5</v>
      </c>
      <c r="K38" s="454">
        <f t="shared" si="1"/>
        <v>29500</v>
      </c>
      <c r="L38" s="454"/>
      <c r="M38" s="450">
        <f t="shared" si="1"/>
        <v>11281.5</v>
      </c>
      <c r="N38" s="450"/>
      <c r="O38" s="450">
        <f t="shared" si="1"/>
        <v>63139.41</v>
      </c>
      <c r="P38" s="450">
        <f>SUM(P7:P37)</f>
        <v>647707.0199999999</v>
      </c>
      <c r="Q38" s="451"/>
    </row>
    <row r="39" ht="22.5" customHeight="1">
      <c r="P39" s="423" t="s">
        <v>145</v>
      </c>
    </row>
  </sheetData>
  <sheetProtection password="CC71" sheet="1" selectLockedCells="1" selectUnlockedCells="1"/>
  <mergeCells count="13">
    <mergeCell ref="A1:Q1"/>
    <mergeCell ref="A4:A6"/>
    <mergeCell ref="P4:P6"/>
    <mergeCell ref="Q4:Q6"/>
    <mergeCell ref="D4:K4"/>
    <mergeCell ref="N6:O6"/>
    <mergeCell ref="B38:C38"/>
    <mergeCell ref="B4:B6"/>
    <mergeCell ref="C4:C6"/>
    <mergeCell ref="H5:K5"/>
    <mergeCell ref="D5:E6"/>
    <mergeCell ref="L6:M6"/>
    <mergeCell ref="F5:G6"/>
  </mergeCells>
  <printOptions/>
  <pageMargins left="0.4" right="0.15748031496062992" top="0.51" bottom="0.4" header="0.22" footer="0.15748031496062992"/>
  <pageSetup horizontalDpi="600" verticalDpi="600" orientation="landscape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20"/>
  <sheetViews>
    <sheetView view="pageBreakPreview" zoomScaleNormal="80" zoomScaleSheetLayoutView="100" zoomScalePageLayoutView="0" workbookViewId="0" topLeftCell="A1">
      <selection activeCell="Q1" sqref="Q1"/>
    </sheetView>
  </sheetViews>
  <sheetFormatPr defaultColWidth="9.140625" defaultRowHeight="21.75"/>
  <cols>
    <col min="1" max="1" width="4.00390625" style="34" customWidth="1"/>
    <col min="2" max="2" width="19.7109375" style="34" customWidth="1"/>
    <col min="3" max="3" width="23.8515625" style="34" customWidth="1"/>
    <col min="4" max="4" width="28.421875" style="34" customWidth="1"/>
    <col min="5" max="5" width="10.8515625" style="34" customWidth="1"/>
    <col min="6" max="6" width="12.00390625" style="34" customWidth="1"/>
    <col min="7" max="10" width="6.57421875" style="34" customWidth="1"/>
    <col min="11" max="11" width="8.140625" style="34" customWidth="1"/>
    <col min="12" max="12" width="11.57421875" style="34" customWidth="1"/>
    <col min="13" max="13" width="19.00390625" style="33" customWidth="1"/>
    <col min="14" max="14" width="14.8515625" style="49" customWidth="1"/>
    <col min="15" max="15" width="9.140625" style="34" hidden="1" customWidth="1"/>
    <col min="16" max="16" width="1.7109375" style="34" customWidth="1"/>
    <col min="17" max="17" width="10.00390625" style="34" bestFit="1" customWidth="1"/>
    <col min="18" max="16384" width="9.140625" style="34" customWidth="1"/>
  </cols>
  <sheetData>
    <row r="1" spans="1:14" ht="28.5" customHeight="1">
      <c r="A1" s="568" t="s">
        <v>210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</row>
    <row r="2" spans="1:14" s="36" customFormat="1" ht="30" customHeight="1">
      <c r="A2" s="25" t="s">
        <v>252</v>
      </c>
      <c r="B2" s="35"/>
      <c r="M2" s="37"/>
      <c r="N2" s="38"/>
    </row>
    <row r="3" spans="1:14" ht="8.25" customHeight="1">
      <c r="A3" s="573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</row>
    <row r="4" spans="1:14" s="27" customFormat="1" ht="21.75" customHeight="1">
      <c r="A4" s="569" t="s">
        <v>9</v>
      </c>
      <c r="B4" s="569" t="s">
        <v>4</v>
      </c>
      <c r="C4" s="569" t="s">
        <v>14</v>
      </c>
      <c r="D4" s="565" t="s">
        <v>15</v>
      </c>
      <c r="E4" s="565" t="s">
        <v>19</v>
      </c>
      <c r="F4" s="566" t="s">
        <v>198</v>
      </c>
      <c r="G4" s="565" t="s">
        <v>149</v>
      </c>
      <c r="H4" s="565"/>
      <c r="I4" s="565"/>
      <c r="J4" s="565"/>
      <c r="K4" s="565"/>
      <c r="L4" s="571" t="s">
        <v>180</v>
      </c>
      <c r="M4" s="576" t="s">
        <v>201</v>
      </c>
      <c r="N4" s="574" t="s">
        <v>13</v>
      </c>
    </row>
    <row r="5" spans="1:14" s="27" customFormat="1" ht="21.75" customHeight="1">
      <c r="A5" s="570"/>
      <c r="B5" s="570"/>
      <c r="C5" s="570"/>
      <c r="D5" s="565"/>
      <c r="E5" s="565"/>
      <c r="F5" s="567"/>
      <c r="G5" s="26" t="s">
        <v>150</v>
      </c>
      <c r="H5" s="28" t="s">
        <v>151</v>
      </c>
      <c r="I5" s="28" t="s">
        <v>152</v>
      </c>
      <c r="J5" s="26" t="s">
        <v>153</v>
      </c>
      <c r="K5" s="26" t="s">
        <v>165</v>
      </c>
      <c r="L5" s="572"/>
      <c r="M5" s="577"/>
      <c r="N5" s="575"/>
    </row>
    <row r="6" spans="1:14" ht="27" customHeight="1">
      <c r="A6" s="39">
        <v>1</v>
      </c>
      <c r="B6" s="40" t="s">
        <v>155</v>
      </c>
      <c r="C6" s="40" t="s">
        <v>154</v>
      </c>
      <c r="D6" s="40" t="s">
        <v>192</v>
      </c>
      <c r="E6" s="39" t="s">
        <v>196</v>
      </c>
      <c r="F6" s="41">
        <v>15243.72</v>
      </c>
      <c r="G6" s="42">
        <v>468</v>
      </c>
      <c r="H6" s="42">
        <v>803</v>
      </c>
      <c r="I6" s="42">
        <v>674</v>
      </c>
      <c r="J6" s="42">
        <v>877</v>
      </c>
      <c r="K6" s="42">
        <f>SUM(G6:J6)</f>
        <v>2822</v>
      </c>
      <c r="L6" s="41">
        <f>SUM(F6,K6)</f>
        <v>18065.72</v>
      </c>
      <c r="M6" s="431">
        <v>21002</v>
      </c>
      <c r="N6" s="142">
        <f>+L6*1</f>
        <v>18065.72</v>
      </c>
    </row>
    <row r="7" spans="1:17" ht="27" customHeight="1">
      <c r="A7" s="24">
        <v>2</v>
      </c>
      <c r="B7" s="29" t="s">
        <v>158</v>
      </c>
      <c r="C7" s="29" t="s">
        <v>156</v>
      </c>
      <c r="D7" s="29" t="s">
        <v>193</v>
      </c>
      <c r="E7" s="24" t="s">
        <v>196</v>
      </c>
      <c r="F7" s="17">
        <v>14338.12</v>
      </c>
      <c r="G7" s="15">
        <v>0</v>
      </c>
      <c r="H7" s="15">
        <v>758</v>
      </c>
      <c r="I7" s="15">
        <v>636</v>
      </c>
      <c r="J7" s="15">
        <v>827</v>
      </c>
      <c r="K7" s="15">
        <f aca="true" t="shared" si="0" ref="K7:K15">SUM(G7:J7)</f>
        <v>2221</v>
      </c>
      <c r="L7" s="17">
        <f aca="true" t="shared" si="1" ref="L7:L18">SUM(F7,K7)</f>
        <v>16559.120000000003</v>
      </c>
      <c r="M7" s="147">
        <v>21002</v>
      </c>
      <c r="N7" s="143">
        <f aca="true" t="shared" si="2" ref="N7:N15">+L7*1</f>
        <v>16559.120000000003</v>
      </c>
      <c r="Q7" s="43"/>
    </row>
    <row r="8" spans="1:14" ht="27" customHeight="1">
      <c r="A8" s="24">
        <v>3</v>
      </c>
      <c r="B8" s="29" t="s">
        <v>158</v>
      </c>
      <c r="C8" s="29" t="s">
        <v>157</v>
      </c>
      <c r="D8" s="29" t="s">
        <v>117</v>
      </c>
      <c r="E8" s="24" t="s">
        <v>196</v>
      </c>
      <c r="F8" s="17">
        <v>15221.43</v>
      </c>
      <c r="G8" s="15">
        <v>0</v>
      </c>
      <c r="H8" s="15">
        <v>0</v>
      </c>
      <c r="I8" s="15">
        <v>0</v>
      </c>
      <c r="J8" s="15">
        <v>921</v>
      </c>
      <c r="K8" s="15">
        <f t="shared" si="0"/>
        <v>921</v>
      </c>
      <c r="L8" s="17">
        <f t="shared" si="1"/>
        <v>16142.43</v>
      </c>
      <c r="M8" s="147">
        <v>21002</v>
      </c>
      <c r="N8" s="143">
        <f t="shared" si="2"/>
        <v>16142.43</v>
      </c>
    </row>
    <row r="9" spans="1:14" ht="27" customHeight="1">
      <c r="A9" s="24">
        <v>4</v>
      </c>
      <c r="B9" s="29" t="s">
        <v>171</v>
      </c>
      <c r="C9" s="29" t="s">
        <v>159</v>
      </c>
      <c r="D9" s="29" t="s">
        <v>194</v>
      </c>
      <c r="E9" s="24" t="s">
        <v>196</v>
      </c>
      <c r="F9" s="17">
        <v>9933.35</v>
      </c>
      <c r="G9" s="15">
        <v>0</v>
      </c>
      <c r="H9" s="15">
        <v>529</v>
      </c>
      <c r="I9" s="15">
        <v>444</v>
      </c>
      <c r="J9" s="15">
        <v>578</v>
      </c>
      <c r="K9" s="15">
        <f t="shared" si="0"/>
        <v>1551</v>
      </c>
      <c r="L9" s="17">
        <f t="shared" si="1"/>
        <v>11484.35</v>
      </c>
      <c r="M9" s="147">
        <v>21002</v>
      </c>
      <c r="N9" s="143">
        <f t="shared" si="2"/>
        <v>11484.35</v>
      </c>
    </row>
    <row r="10" spans="1:14" ht="27" customHeight="1">
      <c r="A10" s="24">
        <v>5</v>
      </c>
      <c r="B10" s="29" t="s">
        <v>200</v>
      </c>
      <c r="C10" s="29" t="s">
        <v>160</v>
      </c>
      <c r="D10" s="29" t="s">
        <v>194</v>
      </c>
      <c r="E10" s="24" t="s">
        <v>196</v>
      </c>
      <c r="F10" s="17">
        <v>13892.77</v>
      </c>
      <c r="G10" s="15">
        <v>0</v>
      </c>
      <c r="H10" s="15">
        <v>735</v>
      </c>
      <c r="I10" s="15">
        <v>617</v>
      </c>
      <c r="J10" s="15">
        <v>802</v>
      </c>
      <c r="K10" s="15">
        <f t="shared" si="0"/>
        <v>2154</v>
      </c>
      <c r="L10" s="17">
        <f t="shared" si="1"/>
        <v>16046.77</v>
      </c>
      <c r="M10" s="147">
        <v>21002</v>
      </c>
      <c r="N10" s="143">
        <f t="shared" si="2"/>
        <v>16046.77</v>
      </c>
    </row>
    <row r="11" spans="1:14" ht="27" customHeight="1">
      <c r="A11" s="24">
        <v>6</v>
      </c>
      <c r="B11" s="29" t="s">
        <v>199</v>
      </c>
      <c r="C11" s="29" t="s">
        <v>161</v>
      </c>
      <c r="D11" s="29" t="s">
        <v>117</v>
      </c>
      <c r="E11" s="24" t="s">
        <v>196</v>
      </c>
      <c r="F11" s="17">
        <v>14682.01</v>
      </c>
      <c r="G11" s="15">
        <v>0</v>
      </c>
      <c r="H11" s="15">
        <v>0</v>
      </c>
      <c r="I11" s="15">
        <v>0</v>
      </c>
      <c r="J11" s="15">
        <v>909</v>
      </c>
      <c r="K11" s="15">
        <f t="shared" si="0"/>
        <v>909</v>
      </c>
      <c r="L11" s="17">
        <f t="shared" si="1"/>
        <v>15591.01</v>
      </c>
      <c r="M11" s="147">
        <v>21002</v>
      </c>
      <c r="N11" s="143">
        <f t="shared" si="2"/>
        <v>15591.01</v>
      </c>
    </row>
    <row r="12" spans="1:14" ht="27" customHeight="1">
      <c r="A12" s="24">
        <v>7</v>
      </c>
      <c r="B12" s="29" t="s">
        <v>163</v>
      </c>
      <c r="C12" s="29" t="s">
        <v>162</v>
      </c>
      <c r="D12" s="30" t="s">
        <v>195</v>
      </c>
      <c r="E12" s="24" t="s">
        <v>197</v>
      </c>
      <c r="F12" s="17">
        <v>6829.94</v>
      </c>
      <c r="G12" s="15">
        <v>0</v>
      </c>
      <c r="H12" s="15">
        <v>0</v>
      </c>
      <c r="I12" s="15">
        <v>0</v>
      </c>
      <c r="J12" s="15">
        <v>0</v>
      </c>
      <c r="K12" s="15">
        <f t="shared" si="0"/>
        <v>0</v>
      </c>
      <c r="L12" s="17">
        <f t="shared" si="1"/>
        <v>6829.94</v>
      </c>
      <c r="M12" s="147">
        <v>21002</v>
      </c>
      <c r="N12" s="143">
        <f t="shared" si="2"/>
        <v>6829.94</v>
      </c>
    </row>
    <row r="13" spans="1:14" ht="27" customHeight="1">
      <c r="A13" s="24">
        <v>8</v>
      </c>
      <c r="B13" s="29" t="s">
        <v>174</v>
      </c>
      <c r="C13" s="29" t="s">
        <v>166</v>
      </c>
      <c r="D13" s="30" t="s">
        <v>195</v>
      </c>
      <c r="E13" s="24" t="s">
        <v>197</v>
      </c>
      <c r="F13" s="17">
        <v>8329.62</v>
      </c>
      <c r="G13" s="15">
        <v>0</v>
      </c>
      <c r="H13" s="15">
        <v>0</v>
      </c>
      <c r="I13" s="15">
        <v>0</v>
      </c>
      <c r="J13" s="15">
        <v>0</v>
      </c>
      <c r="K13" s="15">
        <f t="shared" si="0"/>
        <v>0</v>
      </c>
      <c r="L13" s="17">
        <f t="shared" si="1"/>
        <v>8329.62</v>
      </c>
      <c r="M13" s="147">
        <v>21002</v>
      </c>
      <c r="N13" s="143">
        <f t="shared" si="2"/>
        <v>8329.62</v>
      </c>
    </row>
    <row r="14" spans="1:14" ht="27" customHeight="1">
      <c r="A14" s="24">
        <v>9</v>
      </c>
      <c r="B14" s="29" t="s">
        <v>72</v>
      </c>
      <c r="C14" s="29" t="s">
        <v>167</v>
      </c>
      <c r="D14" s="30" t="s">
        <v>195</v>
      </c>
      <c r="E14" s="24" t="s">
        <v>197</v>
      </c>
      <c r="F14" s="17">
        <v>9144.46</v>
      </c>
      <c r="G14" s="15">
        <v>0</v>
      </c>
      <c r="H14" s="15">
        <v>0</v>
      </c>
      <c r="I14" s="15">
        <v>0</v>
      </c>
      <c r="J14" s="15">
        <v>0</v>
      </c>
      <c r="K14" s="15">
        <f t="shared" si="0"/>
        <v>0</v>
      </c>
      <c r="L14" s="17">
        <f t="shared" si="1"/>
        <v>9144.46</v>
      </c>
      <c r="M14" s="147">
        <v>21002</v>
      </c>
      <c r="N14" s="143">
        <f t="shared" si="2"/>
        <v>9144.46</v>
      </c>
    </row>
    <row r="15" spans="1:14" ht="27" customHeight="1">
      <c r="A15" s="24">
        <v>10</v>
      </c>
      <c r="B15" s="29" t="s">
        <v>177</v>
      </c>
      <c r="C15" s="29" t="s">
        <v>168</v>
      </c>
      <c r="D15" s="30" t="s">
        <v>195</v>
      </c>
      <c r="E15" s="24" t="s">
        <v>197</v>
      </c>
      <c r="F15" s="17">
        <v>8635.6</v>
      </c>
      <c r="G15" s="15">
        <v>0</v>
      </c>
      <c r="H15" s="15">
        <v>0</v>
      </c>
      <c r="I15" s="15">
        <v>0</v>
      </c>
      <c r="J15" s="15">
        <v>0</v>
      </c>
      <c r="K15" s="15">
        <f t="shared" si="0"/>
        <v>0</v>
      </c>
      <c r="L15" s="17">
        <f t="shared" si="1"/>
        <v>8635.6</v>
      </c>
      <c r="M15" s="147">
        <v>21002</v>
      </c>
      <c r="N15" s="143">
        <f t="shared" si="2"/>
        <v>8635.6</v>
      </c>
    </row>
    <row r="16" spans="1:14" ht="27" customHeight="1">
      <c r="A16" s="24">
        <v>11</v>
      </c>
      <c r="B16" s="29" t="s">
        <v>183</v>
      </c>
      <c r="C16" s="29" t="s">
        <v>185</v>
      </c>
      <c r="D16" s="30" t="s">
        <v>195</v>
      </c>
      <c r="E16" s="24" t="s">
        <v>197</v>
      </c>
      <c r="F16" s="17">
        <v>9071.32</v>
      </c>
      <c r="G16" s="15">
        <v>0</v>
      </c>
      <c r="H16" s="15">
        <v>0</v>
      </c>
      <c r="I16" s="15">
        <v>0</v>
      </c>
      <c r="J16" s="15">
        <v>0</v>
      </c>
      <c r="K16" s="15">
        <f>SUM(G16:J16)</f>
        <v>0</v>
      </c>
      <c r="L16" s="17">
        <f t="shared" si="1"/>
        <v>9071.32</v>
      </c>
      <c r="M16" s="147" t="s">
        <v>228</v>
      </c>
      <c r="N16" s="143">
        <f>+L16*2</f>
        <v>18142.64</v>
      </c>
    </row>
    <row r="17" spans="1:14" ht="27" customHeight="1">
      <c r="A17" s="24">
        <v>12</v>
      </c>
      <c r="B17" s="29" t="s">
        <v>120</v>
      </c>
      <c r="C17" s="29" t="s">
        <v>191</v>
      </c>
      <c r="D17" s="30" t="s">
        <v>195</v>
      </c>
      <c r="E17" s="24" t="s">
        <v>197</v>
      </c>
      <c r="F17" s="17">
        <v>8749.85</v>
      </c>
      <c r="G17" s="15">
        <v>0</v>
      </c>
      <c r="H17" s="15">
        <v>0</v>
      </c>
      <c r="I17" s="15">
        <v>0</v>
      </c>
      <c r="J17" s="15">
        <v>0</v>
      </c>
      <c r="K17" s="15">
        <f>SUM(G17:J17)</f>
        <v>0</v>
      </c>
      <c r="L17" s="17">
        <f t="shared" si="1"/>
        <v>8749.85</v>
      </c>
      <c r="M17" s="147">
        <v>21002</v>
      </c>
      <c r="N17" s="143">
        <f>+L17*1</f>
        <v>8749.85</v>
      </c>
    </row>
    <row r="18" spans="1:14" ht="27" customHeight="1">
      <c r="A18" s="44">
        <v>13</v>
      </c>
      <c r="B18" s="31" t="s">
        <v>96</v>
      </c>
      <c r="C18" s="31" t="s">
        <v>97</v>
      </c>
      <c r="D18" s="32" t="s">
        <v>195</v>
      </c>
      <c r="E18" s="44" t="s">
        <v>197</v>
      </c>
      <c r="F18" s="21">
        <v>8431.8</v>
      </c>
      <c r="G18" s="20">
        <v>0</v>
      </c>
      <c r="H18" s="20">
        <v>0</v>
      </c>
      <c r="I18" s="20">
        <v>0</v>
      </c>
      <c r="J18" s="20">
        <v>0</v>
      </c>
      <c r="K18" s="20">
        <f>SUM(G18:J18)</f>
        <v>0</v>
      </c>
      <c r="L18" s="21">
        <f t="shared" si="1"/>
        <v>8431.8</v>
      </c>
      <c r="M18" s="459" t="s">
        <v>228</v>
      </c>
      <c r="N18" s="144">
        <f>+L18*2</f>
        <v>16863.6</v>
      </c>
    </row>
    <row r="19" spans="1:14" s="49" customFormat="1" ht="27" customHeight="1">
      <c r="A19" s="45"/>
      <c r="B19" s="45"/>
      <c r="C19" s="562" t="s">
        <v>164</v>
      </c>
      <c r="D19" s="563"/>
      <c r="E19" s="564"/>
      <c r="F19" s="46"/>
      <c r="G19" s="47">
        <f aca="true" t="shared" si="3" ref="G19:L19">SUM(G6:G18)</f>
        <v>468</v>
      </c>
      <c r="H19" s="47">
        <f t="shared" si="3"/>
        <v>2825</v>
      </c>
      <c r="I19" s="47">
        <f t="shared" si="3"/>
        <v>2371</v>
      </c>
      <c r="J19" s="47">
        <f t="shared" si="3"/>
        <v>4914</v>
      </c>
      <c r="K19" s="47">
        <f t="shared" si="3"/>
        <v>10578</v>
      </c>
      <c r="L19" s="168">
        <f t="shared" si="3"/>
        <v>153081.99</v>
      </c>
      <c r="M19" s="167"/>
      <c r="N19" s="48">
        <f>SUM(N6:N18)</f>
        <v>170585.11</v>
      </c>
    </row>
    <row r="20" spans="1:14" s="49" customFormat="1" ht="27" customHeight="1">
      <c r="A20" s="50"/>
      <c r="B20" s="50"/>
      <c r="C20" s="51"/>
      <c r="D20" s="51"/>
      <c r="E20" s="50"/>
      <c r="F20" s="52"/>
      <c r="G20" s="52"/>
      <c r="H20" s="52"/>
      <c r="I20" s="52"/>
      <c r="J20" s="52"/>
      <c r="M20" s="27"/>
      <c r="N20" s="53"/>
    </row>
  </sheetData>
  <sheetProtection password="CC71" sheet="1" selectLockedCells="1" selectUnlockedCells="1"/>
  <mergeCells count="13">
    <mergeCell ref="A3:N3"/>
    <mergeCell ref="N4:N5"/>
    <mergeCell ref="M4:M5"/>
    <mergeCell ref="C19:E19"/>
    <mergeCell ref="G4:K4"/>
    <mergeCell ref="D4:D5"/>
    <mergeCell ref="E4:E5"/>
    <mergeCell ref="F4:F5"/>
    <mergeCell ref="A1:N1"/>
    <mergeCell ref="A4:A5"/>
    <mergeCell ref="C4:C5"/>
    <mergeCell ref="L4:L5"/>
    <mergeCell ref="B4:B5"/>
  </mergeCells>
  <printOptions/>
  <pageMargins left="0.28" right="0.15748031496062992" top="0.984251968503937" bottom="0.984251968503937" header="0.4724409448818898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Z4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Y1" sqref="Y1"/>
    </sheetView>
  </sheetViews>
  <sheetFormatPr defaultColWidth="9.140625" defaultRowHeight="21.75"/>
  <cols>
    <col min="1" max="1" width="2.421875" style="355" customWidth="1"/>
    <col min="2" max="2" width="6.421875" style="356" customWidth="1"/>
    <col min="3" max="3" width="11.57421875" style="356" customWidth="1"/>
    <col min="4" max="4" width="18.28125" style="357" customWidth="1"/>
    <col min="5" max="5" width="12.57421875" style="344" customWidth="1"/>
    <col min="6" max="6" width="6.8515625" style="337" customWidth="1"/>
    <col min="7" max="7" width="6.8515625" style="220" customWidth="1"/>
    <col min="8" max="8" width="9.57421875" style="366" customWidth="1"/>
    <col min="9" max="9" width="8.8515625" style="367" customWidth="1"/>
    <col min="10" max="10" width="6.57421875" style="367" customWidth="1"/>
    <col min="11" max="11" width="2.28125" style="368" customWidth="1"/>
    <col min="12" max="12" width="4.8515625" style="369" customWidth="1"/>
    <col min="13" max="13" width="8.140625" style="362" customWidth="1"/>
    <col min="14" max="14" width="7.421875" style="370" customWidth="1"/>
    <col min="15" max="15" width="6.8515625" style="371" customWidth="1"/>
    <col min="16" max="16" width="2.421875" style="372" customWidth="1"/>
    <col min="17" max="17" width="5.8515625" style="373" customWidth="1"/>
    <col min="18" max="18" width="7.28125" style="337" customWidth="1"/>
    <col min="19" max="19" width="6.28125" style="374" customWidth="1"/>
    <col min="20" max="20" width="4.7109375" style="337" customWidth="1"/>
    <col min="21" max="21" width="6.7109375" style="373" customWidth="1"/>
    <col min="22" max="22" width="6.57421875" style="374" customWidth="1"/>
    <col min="23" max="23" width="10.421875" style="374" customWidth="1"/>
    <col min="24" max="24" width="2.7109375" style="200" customWidth="1"/>
    <col min="25" max="28" width="5.8515625" style="200" customWidth="1"/>
    <col min="29" max="29" width="6.8515625" style="200" customWidth="1"/>
    <col min="30" max="30" width="5.7109375" style="200" customWidth="1"/>
    <col min="31" max="31" width="6.421875" style="200" customWidth="1"/>
    <col min="32" max="32" width="7.00390625" style="201" customWidth="1"/>
    <col min="33" max="33" width="8.00390625" style="201" customWidth="1"/>
    <col min="34" max="35" width="5.140625" style="200" customWidth="1"/>
    <col min="36" max="36" width="6.00390625" style="200" customWidth="1"/>
    <col min="37" max="37" width="7.7109375" style="202" customWidth="1"/>
    <col min="38" max="52" width="9.140625" style="202" customWidth="1"/>
    <col min="53" max="16384" width="9.140625" style="221" customWidth="1"/>
  </cols>
  <sheetData>
    <row r="1" spans="1:36" ht="19.5" customHeight="1">
      <c r="A1" s="594" t="s">
        <v>75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</row>
    <row r="2" spans="1:36" ht="19.5" customHeight="1">
      <c r="A2" s="594" t="s">
        <v>209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</row>
    <row r="3" spans="1:23" ht="19.5" customHeight="1">
      <c r="A3" s="573" t="s">
        <v>222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</row>
    <row r="4" spans="1:37" ht="27.75" customHeight="1">
      <c r="A4" s="579" t="s">
        <v>9</v>
      </c>
      <c r="B4" s="579" t="s">
        <v>3</v>
      </c>
      <c r="C4" s="590" t="s">
        <v>4</v>
      </c>
      <c r="D4" s="579" t="s">
        <v>14</v>
      </c>
      <c r="E4" s="579" t="s">
        <v>15</v>
      </c>
      <c r="F4" s="581" t="s">
        <v>181</v>
      </c>
      <c r="G4" s="582"/>
      <c r="H4" s="588" t="s">
        <v>182</v>
      </c>
      <c r="I4" s="589"/>
      <c r="J4" s="592" t="s">
        <v>207</v>
      </c>
      <c r="K4" s="596" t="s">
        <v>32</v>
      </c>
      <c r="L4" s="596"/>
      <c r="M4" s="596"/>
      <c r="N4" s="597"/>
      <c r="O4" s="586" t="s">
        <v>33</v>
      </c>
      <c r="P4" s="586"/>
      <c r="Q4" s="586"/>
      <c r="R4" s="586"/>
      <c r="S4" s="587"/>
      <c r="T4" s="586" t="s">
        <v>16</v>
      </c>
      <c r="U4" s="586"/>
      <c r="V4" s="587"/>
      <c r="W4" s="584" t="s">
        <v>13</v>
      </c>
      <c r="AC4" s="583"/>
      <c r="AD4" s="583"/>
      <c r="AE4" s="583"/>
      <c r="AF4" s="583"/>
      <c r="AG4" s="583"/>
      <c r="AH4" s="583"/>
      <c r="AI4" s="583"/>
      <c r="AJ4" s="583"/>
      <c r="AK4" s="598"/>
    </row>
    <row r="5" spans="1:52" ht="46.5" customHeight="1">
      <c r="A5" s="580"/>
      <c r="B5" s="580"/>
      <c r="C5" s="591"/>
      <c r="D5" s="580"/>
      <c r="E5" s="580"/>
      <c r="F5" s="375" t="s">
        <v>216</v>
      </c>
      <c r="G5" s="375" t="s">
        <v>206</v>
      </c>
      <c r="H5" s="376" t="s">
        <v>34</v>
      </c>
      <c r="I5" s="377" t="s">
        <v>186</v>
      </c>
      <c r="J5" s="593"/>
      <c r="K5" s="378" t="s">
        <v>36</v>
      </c>
      <c r="L5" s="379" t="s">
        <v>37</v>
      </c>
      <c r="M5" s="380" t="s">
        <v>34</v>
      </c>
      <c r="N5" s="381" t="s">
        <v>35</v>
      </c>
      <c r="O5" s="382" t="s">
        <v>38</v>
      </c>
      <c r="P5" s="383" t="s">
        <v>36</v>
      </c>
      <c r="Q5" s="379" t="s">
        <v>37</v>
      </c>
      <c r="R5" s="380" t="s">
        <v>34</v>
      </c>
      <c r="S5" s="381" t="s">
        <v>35</v>
      </c>
      <c r="T5" s="382" t="s">
        <v>37</v>
      </c>
      <c r="U5" s="380" t="s">
        <v>34</v>
      </c>
      <c r="V5" s="384" t="s">
        <v>35</v>
      </c>
      <c r="W5" s="585"/>
      <c r="X5" s="202"/>
      <c r="Y5" s="202"/>
      <c r="Z5" s="202"/>
      <c r="AA5" s="202"/>
      <c r="AB5" s="202"/>
      <c r="AC5" s="222"/>
      <c r="AD5" s="222"/>
      <c r="AE5" s="224"/>
      <c r="AF5" s="225"/>
      <c r="AG5" s="224"/>
      <c r="AH5" s="222"/>
      <c r="AI5" s="583"/>
      <c r="AJ5" s="583"/>
      <c r="AK5" s="598"/>
      <c r="AL5" s="222"/>
      <c r="AM5" s="222"/>
      <c r="AN5" s="222"/>
      <c r="AO5" s="222"/>
      <c r="AP5" s="222"/>
      <c r="AQ5" s="222"/>
      <c r="AR5" s="222"/>
      <c r="AU5" s="226"/>
      <c r="AV5" s="227"/>
      <c r="AW5" s="226"/>
      <c r="AX5" s="226"/>
      <c r="AY5" s="226"/>
      <c r="AZ5" s="226"/>
    </row>
    <row r="6" spans="1:52" s="202" customFormat="1" ht="21.75" customHeight="1">
      <c r="A6" s="228">
        <v>1</v>
      </c>
      <c r="B6" s="229" t="s">
        <v>7</v>
      </c>
      <c r="C6" s="229" t="s">
        <v>74</v>
      </c>
      <c r="D6" s="230" t="s">
        <v>52</v>
      </c>
      <c r="E6" s="229" t="s">
        <v>53</v>
      </c>
      <c r="F6" s="207">
        <v>29110</v>
      </c>
      <c r="G6" s="214">
        <v>28560</v>
      </c>
      <c r="H6" s="231" t="s">
        <v>220</v>
      </c>
      <c r="I6" s="232">
        <f>+F6*3</f>
        <v>87330</v>
      </c>
      <c r="J6" s="233"/>
      <c r="K6" s="234"/>
      <c r="L6" s="235"/>
      <c r="M6" s="236"/>
      <c r="N6" s="237"/>
      <c r="O6" s="238"/>
      <c r="P6" s="239"/>
      <c r="Q6" s="239"/>
      <c r="R6" s="239"/>
      <c r="S6" s="240"/>
      <c r="T6" s="241"/>
      <c r="U6" s="242"/>
      <c r="V6" s="243"/>
      <c r="W6" s="244">
        <f>SUM(H6:I6,N6,S6,V6)</f>
        <v>87330</v>
      </c>
      <c r="X6" s="222"/>
      <c r="Y6" s="222"/>
      <c r="Z6" s="222"/>
      <c r="AA6" s="222"/>
      <c r="AB6" s="222"/>
      <c r="AC6" s="222"/>
      <c r="AD6" s="222"/>
      <c r="AE6" s="224"/>
      <c r="AF6" s="225"/>
      <c r="AG6" s="224"/>
      <c r="AH6" s="222"/>
      <c r="AI6" s="222"/>
      <c r="AJ6" s="222"/>
      <c r="AK6" s="223"/>
      <c r="AL6" s="222"/>
      <c r="AM6" s="222"/>
      <c r="AN6" s="222"/>
      <c r="AO6" s="222"/>
      <c r="AP6" s="222"/>
      <c r="AQ6" s="222"/>
      <c r="AR6" s="222"/>
      <c r="AU6" s="226"/>
      <c r="AV6" s="227"/>
      <c r="AW6" s="226"/>
      <c r="AX6" s="226"/>
      <c r="AY6" s="226"/>
      <c r="AZ6" s="226"/>
    </row>
    <row r="7" spans="1:52" s="202" customFormat="1" ht="21.75" customHeight="1">
      <c r="A7" s="245">
        <v>2</v>
      </c>
      <c r="B7" s="245"/>
      <c r="C7" s="245"/>
      <c r="D7" s="246" t="s">
        <v>54</v>
      </c>
      <c r="E7" s="247" t="s">
        <v>117</v>
      </c>
      <c r="F7" s="208">
        <v>27030</v>
      </c>
      <c r="G7" s="215">
        <v>26580</v>
      </c>
      <c r="H7" s="435" t="s">
        <v>220</v>
      </c>
      <c r="I7" s="436">
        <f>+F7*3</f>
        <v>81090</v>
      </c>
      <c r="J7" s="248"/>
      <c r="K7" s="249"/>
      <c r="L7" s="250"/>
      <c r="M7" s="251"/>
      <c r="N7" s="252"/>
      <c r="O7" s="461"/>
      <c r="P7" s="253"/>
      <c r="Q7" s="253"/>
      <c r="R7" s="253"/>
      <c r="S7" s="254"/>
      <c r="T7" s="255"/>
      <c r="U7" s="256"/>
      <c r="V7" s="257"/>
      <c r="W7" s="258">
        <f>SUM(H7:I7,N7,S7,V7)</f>
        <v>81090</v>
      </c>
      <c r="X7" s="222"/>
      <c r="Y7" s="222"/>
      <c r="Z7" s="222"/>
      <c r="AA7" s="222"/>
      <c r="AB7" s="222"/>
      <c r="AC7" s="222"/>
      <c r="AD7" s="222"/>
      <c r="AE7" s="224"/>
      <c r="AF7" s="225"/>
      <c r="AG7" s="224"/>
      <c r="AH7" s="222"/>
      <c r="AI7" s="222"/>
      <c r="AJ7" s="222"/>
      <c r="AK7" s="223"/>
      <c r="AL7" s="222"/>
      <c r="AM7" s="222"/>
      <c r="AN7" s="222"/>
      <c r="AO7" s="222"/>
      <c r="AP7" s="222"/>
      <c r="AQ7" s="222"/>
      <c r="AR7" s="222"/>
      <c r="AU7" s="226"/>
      <c r="AV7" s="227"/>
      <c r="AW7" s="226"/>
      <c r="AX7" s="226"/>
      <c r="AY7" s="226"/>
      <c r="AZ7" s="226"/>
    </row>
    <row r="8" spans="1:52" s="202" customFormat="1" ht="21.75" customHeight="1">
      <c r="A8" s="259">
        <v>3</v>
      </c>
      <c r="B8" s="259"/>
      <c r="C8" s="259"/>
      <c r="D8" s="260" t="s">
        <v>55</v>
      </c>
      <c r="E8" s="261" t="s">
        <v>56</v>
      </c>
      <c r="F8" s="209">
        <v>13070</v>
      </c>
      <c r="G8" s="216">
        <v>13070</v>
      </c>
      <c r="H8" s="262" t="s">
        <v>220</v>
      </c>
      <c r="I8" s="437">
        <f>+F8*3</f>
        <v>39210</v>
      </c>
      <c r="J8" s="263"/>
      <c r="K8" s="264">
        <v>2</v>
      </c>
      <c r="L8" s="265">
        <v>261</v>
      </c>
      <c r="M8" s="262" t="s">
        <v>220</v>
      </c>
      <c r="N8" s="266">
        <f>+L8*3</f>
        <v>783</v>
      </c>
      <c r="O8" s="484"/>
      <c r="P8" s="267"/>
      <c r="Q8" s="267"/>
      <c r="R8" s="267"/>
      <c r="S8" s="268"/>
      <c r="T8" s="269"/>
      <c r="U8" s="270"/>
      <c r="V8" s="271"/>
      <c r="W8" s="272">
        <f>SUM(H8:I8,N8,S8,V8)</f>
        <v>39993</v>
      </c>
      <c r="X8" s="222"/>
      <c r="Y8" s="222"/>
      <c r="Z8" s="222"/>
      <c r="AA8" s="222"/>
      <c r="AB8" s="222"/>
      <c r="AC8" s="222"/>
      <c r="AD8" s="222"/>
      <c r="AE8" s="224"/>
      <c r="AF8" s="225"/>
      <c r="AG8" s="224"/>
      <c r="AH8" s="222"/>
      <c r="AI8" s="222"/>
      <c r="AJ8" s="222"/>
      <c r="AK8" s="223"/>
      <c r="AL8" s="222"/>
      <c r="AM8" s="222"/>
      <c r="AN8" s="222"/>
      <c r="AO8" s="222"/>
      <c r="AP8" s="222"/>
      <c r="AQ8" s="222"/>
      <c r="AR8" s="222"/>
      <c r="AU8" s="226"/>
      <c r="AV8" s="227"/>
      <c r="AW8" s="226"/>
      <c r="AX8" s="226"/>
      <c r="AY8" s="226"/>
      <c r="AZ8" s="226"/>
    </row>
    <row r="9" spans="1:52" s="202" customFormat="1" ht="22.5" customHeight="1">
      <c r="A9" s="273"/>
      <c r="B9" s="274"/>
      <c r="C9" s="274"/>
      <c r="D9" s="275"/>
      <c r="E9" s="276"/>
      <c r="F9" s="204"/>
      <c r="G9" s="217"/>
      <c r="H9" s="197"/>
      <c r="I9" s="277">
        <f>SUM(I6:I8)</f>
        <v>207630</v>
      </c>
      <c r="J9" s="278"/>
      <c r="K9" s="279"/>
      <c r="L9" s="280"/>
      <c r="M9" s="280"/>
      <c r="N9" s="281">
        <f>SUM(N8:N8)</f>
        <v>783</v>
      </c>
      <c r="O9" s="282"/>
      <c r="P9" s="283"/>
      <c r="Q9" s="283"/>
      <c r="R9" s="283"/>
      <c r="S9" s="284"/>
      <c r="T9" s="285"/>
      <c r="U9" s="286"/>
      <c r="V9" s="281"/>
      <c r="W9" s="287">
        <f>SUM(W6:W8)</f>
        <v>208413</v>
      </c>
      <c r="X9" s="222"/>
      <c r="Y9" s="222"/>
      <c r="Z9" s="222"/>
      <c r="AA9" s="222"/>
      <c r="AB9" s="222"/>
      <c r="AC9" s="222"/>
      <c r="AD9" s="222"/>
      <c r="AE9" s="224"/>
      <c r="AF9" s="225"/>
      <c r="AG9" s="224"/>
      <c r="AH9" s="222"/>
      <c r="AI9" s="222"/>
      <c r="AJ9" s="222"/>
      <c r="AK9" s="223"/>
      <c r="AL9" s="222"/>
      <c r="AM9" s="222"/>
      <c r="AN9" s="222"/>
      <c r="AO9" s="222"/>
      <c r="AP9" s="222"/>
      <c r="AQ9" s="222"/>
      <c r="AR9" s="222"/>
      <c r="AU9" s="226"/>
      <c r="AV9" s="227"/>
      <c r="AW9" s="226"/>
      <c r="AX9" s="226"/>
      <c r="AY9" s="226"/>
      <c r="AZ9" s="226"/>
    </row>
    <row r="10" spans="1:52" s="202" customFormat="1" ht="12" customHeight="1">
      <c r="A10" s="273"/>
      <c r="B10" s="274"/>
      <c r="C10" s="274"/>
      <c r="D10" s="275"/>
      <c r="E10" s="276"/>
      <c r="F10" s="204"/>
      <c r="G10" s="217"/>
      <c r="H10" s="197"/>
      <c r="I10" s="194"/>
      <c r="J10" s="194"/>
      <c r="K10" s="288"/>
      <c r="L10" s="196"/>
      <c r="M10" s="289"/>
      <c r="N10" s="196"/>
      <c r="O10" s="290"/>
      <c r="P10" s="291"/>
      <c r="Q10" s="291"/>
      <c r="R10" s="291"/>
      <c r="S10" s="196"/>
      <c r="T10" s="194"/>
      <c r="U10" s="292"/>
      <c r="V10" s="194"/>
      <c r="W10" s="293"/>
      <c r="X10" s="222"/>
      <c r="Y10" s="222"/>
      <c r="Z10" s="222"/>
      <c r="AA10" s="222"/>
      <c r="AB10" s="222"/>
      <c r="AC10" s="222"/>
      <c r="AD10" s="222"/>
      <c r="AE10" s="224"/>
      <c r="AF10" s="225"/>
      <c r="AG10" s="224"/>
      <c r="AH10" s="222"/>
      <c r="AI10" s="222"/>
      <c r="AJ10" s="222"/>
      <c r="AK10" s="223"/>
      <c r="AL10" s="222"/>
      <c r="AM10" s="222"/>
      <c r="AN10" s="222"/>
      <c r="AO10" s="222"/>
      <c r="AP10" s="222"/>
      <c r="AQ10" s="222"/>
      <c r="AR10" s="222"/>
      <c r="AU10" s="226"/>
      <c r="AV10" s="227"/>
      <c r="AW10" s="226"/>
      <c r="AX10" s="226"/>
      <c r="AY10" s="226"/>
      <c r="AZ10" s="226"/>
    </row>
    <row r="11" spans="1:52" s="297" customFormat="1" ht="22.5" customHeight="1">
      <c r="A11" s="302">
        <v>4</v>
      </c>
      <c r="B11" s="138" t="s">
        <v>7</v>
      </c>
      <c r="C11" s="303" t="s">
        <v>48</v>
      </c>
      <c r="D11" s="303" t="s">
        <v>61</v>
      </c>
      <c r="E11" s="303" t="s">
        <v>76</v>
      </c>
      <c r="F11" s="210"/>
      <c r="G11" s="218">
        <v>31880</v>
      </c>
      <c r="H11" s="304"/>
      <c r="I11" s="305"/>
      <c r="J11" s="305"/>
      <c r="K11" s="448"/>
      <c r="L11" s="307"/>
      <c r="M11" s="329"/>
      <c r="N11" s="308"/>
      <c r="O11" s="309"/>
      <c r="P11" s="310"/>
      <c r="Q11" s="310"/>
      <c r="R11" s="310"/>
      <c r="S11" s="308"/>
      <c r="T11" s="318"/>
      <c r="U11" s="319"/>
      <c r="V11" s="315"/>
      <c r="W11" s="313">
        <f>SUM(I11,J11,N11,S11,V11)</f>
        <v>0</v>
      </c>
      <c r="X11" s="294"/>
      <c r="Y11" s="294"/>
      <c r="Z11" s="294"/>
      <c r="AA11" s="294"/>
      <c r="AB11" s="294"/>
      <c r="AC11" s="294"/>
      <c r="AD11" s="294"/>
      <c r="AE11" s="193"/>
      <c r="AF11" s="295"/>
      <c r="AG11" s="193"/>
      <c r="AH11" s="294"/>
      <c r="AI11" s="294"/>
      <c r="AJ11" s="294"/>
      <c r="AK11" s="296"/>
      <c r="AL11" s="294"/>
      <c r="AM11" s="294"/>
      <c r="AN11" s="294"/>
      <c r="AO11" s="294"/>
      <c r="AP11" s="294"/>
      <c r="AQ11" s="294"/>
      <c r="AR11" s="294"/>
      <c r="AU11" s="296"/>
      <c r="AV11" s="294"/>
      <c r="AW11" s="296"/>
      <c r="AX11" s="296"/>
      <c r="AY11" s="296"/>
      <c r="AZ11" s="296"/>
    </row>
    <row r="12" spans="1:52" ht="22.5" customHeight="1">
      <c r="A12" s="469">
        <v>5</v>
      </c>
      <c r="B12" s="470" t="s">
        <v>7</v>
      </c>
      <c r="C12" s="471" t="s">
        <v>17</v>
      </c>
      <c r="D12" s="470" t="s">
        <v>51</v>
      </c>
      <c r="E12" s="471" t="s">
        <v>39</v>
      </c>
      <c r="F12" s="472"/>
      <c r="G12" s="473">
        <v>13070</v>
      </c>
      <c r="H12" s="474"/>
      <c r="I12" s="475"/>
      <c r="J12" s="475"/>
      <c r="K12" s="476"/>
      <c r="L12" s="307"/>
      <c r="M12" s="304"/>
      <c r="N12" s="308"/>
      <c r="O12" s="477"/>
      <c r="P12" s="478"/>
      <c r="Q12" s="479"/>
      <c r="R12" s="479"/>
      <c r="S12" s="480"/>
      <c r="T12" s="481"/>
      <c r="U12" s="474"/>
      <c r="V12" s="480"/>
      <c r="W12" s="313">
        <f>SUM(I12,J12,N12,S12,V12)</f>
        <v>0</v>
      </c>
      <c r="AG12" s="227"/>
      <c r="AK12" s="200"/>
      <c r="AL12" s="200"/>
      <c r="AM12" s="200"/>
      <c r="AN12" s="200"/>
      <c r="AO12" s="200"/>
      <c r="AP12" s="200"/>
      <c r="AQ12" s="200"/>
      <c r="AR12" s="200"/>
      <c r="AU12" s="226"/>
      <c r="AV12" s="227"/>
      <c r="AW12" s="226"/>
      <c r="AX12" s="226"/>
      <c r="AY12" s="226"/>
      <c r="AZ12" s="226"/>
    </row>
    <row r="13" spans="1:52" s="202" customFormat="1" ht="22.5" customHeight="1">
      <c r="A13" s="302">
        <v>6</v>
      </c>
      <c r="B13" s="303" t="s">
        <v>7</v>
      </c>
      <c r="C13" s="303" t="s">
        <v>77</v>
      </c>
      <c r="D13" s="138" t="s">
        <v>78</v>
      </c>
      <c r="E13" s="303" t="s">
        <v>40</v>
      </c>
      <c r="F13" s="210"/>
      <c r="G13" s="218">
        <v>16030</v>
      </c>
      <c r="H13" s="304"/>
      <c r="I13" s="305"/>
      <c r="J13" s="315"/>
      <c r="K13" s="306"/>
      <c r="L13" s="316"/>
      <c r="M13" s="304"/>
      <c r="N13" s="308"/>
      <c r="O13" s="309"/>
      <c r="P13" s="310"/>
      <c r="Q13" s="310"/>
      <c r="R13" s="310"/>
      <c r="S13" s="317"/>
      <c r="T13" s="318"/>
      <c r="U13" s="319"/>
      <c r="V13" s="315"/>
      <c r="W13" s="313">
        <f>SUM(I13,J13,N13,S13,V13)</f>
        <v>0</v>
      </c>
      <c r="X13" s="222"/>
      <c r="Y13" s="222"/>
      <c r="Z13" s="222"/>
      <c r="AA13" s="222"/>
      <c r="AB13" s="222"/>
      <c r="AC13" s="222"/>
      <c r="AD13" s="222"/>
      <c r="AE13" s="224"/>
      <c r="AF13" s="225"/>
      <c r="AG13" s="224"/>
      <c r="AH13" s="222"/>
      <c r="AI13" s="222"/>
      <c r="AJ13" s="222"/>
      <c r="AK13" s="223"/>
      <c r="AL13" s="222"/>
      <c r="AM13" s="222"/>
      <c r="AN13" s="222"/>
      <c r="AO13" s="222"/>
      <c r="AP13" s="222"/>
      <c r="AQ13" s="222"/>
      <c r="AR13" s="222"/>
      <c r="AU13" s="226"/>
      <c r="AV13" s="227"/>
      <c r="AW13" s="226"/>
      <c r="AX13" s="226"/>
      <c r="AY13" s="226"/>
      <c r="AZ13" s="226"/>
    </row>
    <row r="14" spans="1:52" ht="22.5" customHeight="1">
      <c r="A14" s="302">
        <v>7</v>
      </c>
      <c r="B14" s="138" t="s">
        <v>7</v>
      </c>
      <c r="C14" s="303" t="s">
        <v>79</v>
      </c>
      <c r="D14" s="138" t="s">
        <v>80</v>
      </c>
      <c r="E14" s="303" t="s">
        <v>40</v>
      </c>
      <c r="F14" s="210"/>
      <c r="G14" s="218">
        <v>16030</v>
      </c>
      <c r="H14" s="304"/>
      <c r="I14" s="305"/>
      <c r="J14" s="315"/>
      <c r="K14" s="306"/>
      <c r="L14" s="307"/>
      <c r="M14" s="304"/>
      <c r="N14" s="308"/>
      <c r="O14" s="309"/>
      <c r="P14" s="310"/>
      <c r="Q14" s="107"/>
      <c r="R14" s="107"/>
      <c r="S14" s="311"/>
      <c r="T14" s="312"/>
      <c r="U14" s="210"/>
      <c r="V14" s="311"/>
      <c r="W14" s="313">
        <f aca="true" t="shared" si="0" ref="W14:W34">SUM(H14:I14,N14,S14,V14)</f>
        <v>0</v>
      </c>
      <c r="AG14" s="227"/>
      <c r="AK14" s="200"/>
      <c r="AL14" s="200"/>
      <c r="AM14" s="200"/>
      <c r="AN14" s="200"/>
      <c r="AO14" s="200"/>
      <c r="AP14" s="200"/>
      <c r="AQ14" s="200"/>
      <c r="AR14" s="200"/>
      <c r="AU14" s="226"/>
      <c r="AV14" s="227"/>
      <c r="AW14" s="226"/>
      <c r="AX14" s="226"/>
      <c r="AY14" s="226"/>
      <c r="AZ14" s="226"/>
    </row>
    <row r="15" spans="1:52" ht="22.5" customHeight="1">
      <c r="A15" s="302">
        <v>8</v>
      </c>
      <c r="B15" s="138" t="s">
        <v>7</v>
      </c>
      <c r="C15" s="303" t="s">
        <v>59</v>
      </c>
      <c r="D15" s="138" t="s">
        <v>60</v>
      </c>
      <c r="E15" s="303" t="s">
        <v>40</v>
      </c>
      <c r="F15" s="210">
        <v>16030</v>
      </c>
      <c r="G15" s="218">
        <v>16030</v>
      </c>
      <c r="H15" s="304" t="s">
        <v>218</v>
      </c>
      <c r="I15" s="305">
        <f>+F15*1</f>
        <v>16030</v>
      </c>
      <c r="J15" s="315"/>
      <c r="K15" s="306" t="s">
        <v>57</v>
      </c>
      <c r="L15" s="307">
        <v>320</v>
      </c>
      <c r="M15" s="304" t="s">
        <v>218</v>
      </c>
      <c r="N15" s="308">
        <f>+L15*1</f>
        <v>320</v>
      </c>
      <c r="O15" s="320"/>
      <c r="P15" s="310"/>
      <c r="Q15" s="107"/>
      <c r="R15" s="107"/>
      <c r="S15" s="311"/>
      <c r="T15" s="312"/>
      <c r="U15" s="210"/>
      <c r="V15" s="311"/>
      <c r="W15" s="313">
        <f t="shared" si="0"/>
        <v>16350</v>
      </c>
      <c r="AG15" s="227"/>
      <c r="AK15" s="200"/>
      <c r="AL15" s="200"/>
      <c r="AM15" s="200"/>
      <c r="AN15" s="200"/>
      <c r="AO15" s="200"/>
      <c r="AP15" s="200"/>
      <c r="AQ15" s="200"/>
      <c r="AR15" s="200"/>
      <c r="AU15" s="226"/>
      <c r="AV15" s="227"/>
      <c r="AW15" s="226"/>
      <c r="AX15" s="226"/>
      <c r="AY15" s="226"/>
      <c r="AZ15" s="226"/>
    </row>
    <row r="16" spans="1:52" ht="22.5" customHeight="1">
      <c r="A16" s="302">
        <v>9</v>
      </c>
      <c r="B16" s="138" t="s">
        <v>7</v>
      </c>
      <c r="C16" s="303" t="s">
        <v>81</v>
      </c>
      <c r="D16" s="138" t="s">
        <v>82</v>
      </c>
      <c r="E16" s="303" t="s">
        <v>40</v>
      </c>
      <c r="F16" s="210">
        <v>16030</v>
      </c>
      <c r="G16" s="218">
        <v>16030</v>
      </c>
      <c r="H16" s="304" t="s">
        <v>220</v>
      </c>
      <c r="I16" s="305">
        <f>+F16*3</f>
        <v>48090</v>
      </c>
      <c r="J16" s="315"/>
      <c r="K16" s="306" t="s">
        <v>205</v>
      </c>
      <c r="L16" s="307">
        <v>320</v>
      </c>
      <c r="M16" s="304" t="s">
        <v>220</v>
      </c>
      <c r="N16" s="308">
        <f>+L16*3</f>
        <v>960</v>
      </c>
      <c r="O16" s="320"/>
      <c r="P16" s="310"/>
      <c r="Q16" s="107"/>
      <c r="R16" s="107"/>
      <c r="S16" s="311"/>
      <c r="T16" s="312"/>
      <c r="U16" s="210"/>
      <c r="V16" s="311"/>
      <c r="W16" s="313">
        <f t="shared" si="0"/>
        <v>49050</v>
      </c>
      <c r="AG16" s="227"/>
      <c r="AK16" s="200"/>
      <c r="AL16" s="200"/>
      <c r="AM16" s="200"/>
      <c r="AN16" s="200"/>
      <c r="AO16" s="200"/>
      <c r="AP16" s="200"/>
      <c r="AQ16" s="200"/>
      <c r="AR16" s="200"/>
      <c r="AU16" s="226"/>
      <c r="AV16" s="227"/>
      <c r="AW16" s="226"/>
      <c r="AX16" s="226"/>
      <c r="AY16" s="226"/>
      <c r="AZ16" s="226"/>
    </row>
    <row r="17" spans="1:52" ht="22.5" customHeight="1">
      <c r="A17" s="302">
        <v>10</v>
      </c>
      <c r="B17" s="138" t="s">
        <v>7</v>
      </c>
      <c r="C17" s="303" t="s">
        <v>83</v>
      </c>
      <c r="D17" s="138" t="s">
        <v>84</v>
      </c>
      <c r="E17" s="303" t="s">
        <v>187</v>
      </c>
      <c r="F17" s="210">
        <v>17550</v>
      </c>
      <c r="G17" s="219">
        <v>17200</v>
      </c>
      <c r="H17" s="304"/>
      <c r="I17" s="305"/>
      <c r="J17" s="315"/>
      <c r="K17" s="306"/>
      <c r="L17" s="321"/>
      <c r="M17" s="304"/>
      <c r="N17" s="308"/>
      <c r="O17" s="320"/>
      <c r="P17" s="310"/>
      <c r="Q17" s="107"/>
      <c r="R17" s="107"/>
      <c r="S17" s="311"/>
      <c r="T17" s="312"/>
      <c r="U17" s="210"/>
      <c r="V17" s="311"/>
      <c r="W17" s="313">
        <f t="shared" si="0"/>
        <v>0</v>
      </c>
      <c r="AG17" s="227"/>
      <c r="AK17" s="200"/>
      <c r="AL17" s="200"/>
      <c r="AM17" s="200"/>
      <c r="AN17" s="200"/>
      <c r="AO17" s="200"/>
      <c r="AP17" s="200"/>
      <c r="AQ17" s="200"/>
      <c r="AR17" s="200"/>
      <c r="AU17" s="226"/>
      <c r="AV17" s="227"/>
      <c r="AW17" s="226"/>
      <c r="AX17" s="226"/>
      <c r="AY17" s="226"/>
      <c r="AZ17" s="226"/>
    </row>
    <row r="18" spans="1:37" ht="22.5" customHeight="1">
      <c r="A18" s="302">
        <v>11</v>
      </c>
      <c r="B18" s="138" t="s">
        <v>11</v>
      </c>
      <c r="C18" s="138" t="s">
        <v>85</v>
      </c>
      <c r="D18" s="138" t="s">
        <v>86</v>
      </c>
      <c r="E18" s="303" t="s">
        <v>87</v>
      </c>
      <c r="F18" s="210">
        <v>13070</v>
      </c>
      <c r="G18" s="218">
        <v>13070</v>
      </c>
      <c r="H18" s="304"/>
      <c r="I18" s="305"/>
      <c r="J18" s="315"/>
      <c r="K18" s="318">
        <v>2</v>
      </c>
      <c r="L18" s="307">
        <v>261</v>
      </c>
      <c r="M18" s="304"/>
      <c r="N18" s="308"/>
      <c r="O18" s="320"/>
      <c r="P18" s="310"/>
      <c r="Q18" s="107"/>
      <c r="R18" s="107"/>
      <c r="S18" s="311"/>
      <c r="T18" s="312"/>
      <c r="U18" s="210"/>
      <c r="V18" s="311"/>
      <c r="W18" s="313">
        <f t="shared" si="0"/>
        <v>0</v>
      </c>
      <c r="AE18" s="226"/>
      <c r="AK18" s="322"/>
    </row>
    <row r="19" spans="1:52" s="328" customFormat="1" ht="22.5" customHeight="1">
      <c r="A19" s="302">
        <v>12</v>
      </c>
      <c r="B19" s="138" t="s">
        <v>11</v>
      </c>
      <c r="C19" s="138" t="s">
        <v>88</v>
      </c>
      <c r="D19" s="138" t="s">
        <v>89</v>
      </c>
      <c r="E19" s="303" t="s">
        <v>39</v>
      </c>
      <c r="F19" s="210">
        <v>13760</v>
      </c>
      <c r="G19" s="219">
        <v>13310</v>
      </c>
      <c r="H19" s="304"/>
      <c r="I19" s="305"/>
      <c r="J19" s="315"/>
      <c r="K19" s="323"/>
      <c r="L19" s="324"/>
      <c r="M19" s="304"/>
      <c r="N19" s="308"/>
      <c r="O19" s="320"/>
      <c r="P19" s="310"/>
      <c r="Q19" s="107"/>
      <c r="R19" s="107"/>
      <c r="S19" s="311"/>
      <c r="T19" s="312"/>
      <c r="U19" s="304"/>
      <c r="V19" s="311"/>
      <c r="W19" s="313">
        <f t="shared" si="0"/>
        <v>0</v>
      </c>
      <c r="X19" s="325"/>
      <c r="Y19" s="325"/>
      <c r="Z19" s="325"/>
      <c r="AA19" s="325"/>
      <c r="AB19" s="325"/>
      <c r="AC19" s="325"/>
      <c r="AD19" s="325"/>
      <c r="AE19" s="325"/>
      <c r="AF19" s="326"/>
      <c r="AG19" s="326"/>
      <c r="AH19" s="325"/>
      <c r="AI19" s="325"/>
      <c r="AJ19" s="325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</row>
    <row r="20" spans="1:52" s="328" customFormat="1" ht="22.5" customHeight="1">
      <c r="A20" s="302">
        <v>13</v>
      </c>
      <c r="B20" s="138" t="s">
        <v>6</v>
      </c>
      <c r="C20" s="138" t="s">
        <v>20</v>
      </c>
      <c r="D20" s="138" t="s">
        <v>41</v>
      </c>
      <c r="E20" s="303" t="s">
        <v>42</v>
      </c>
      <c r="F20" s="210"/>
      <c r="G20" s="218">
        <v>28880</v>
      </c>
      <c r="H20" s="304"/>
      <c r="I20" s="305"/>
      <c r="J20" s="315"/>
      <c r="K20" s="323" t="s">
        <v>57</v>
      </c>
      <c r="L20" s="307">
        <v>577</v>
      </c>
      <c r="M20" s="304"/>
      <c r="N20" s="308"/>
      <c r="O20" s="460"/>
      <c r="P20" s="310"/>
      <c r="Q20" s="107"/>
      <c r="R20" s="107"/>
      <c r="S20" s="311"/>
      <c r="T20" s="312"/>
      <c r="U20" s="304"/>
      <c r="V20" s="311"/>
      <c r="W20" s="313">
        <f t="shared" si="0"/>
        <v>0</v>
      </c>
      <c r="X20" s="325"/>
      <c r="Y20" s="325"/>
      <c r="Z20" s="325"/>
      <c r="AA20" s="325"/>
      <c r="AB20" s="325"/>
      <c r="AC20" s="325"/>
      <c r="AD20" s="325"/>
      <c r="AE20" s="325"/>
      <c r="AF20" s="326"/>
      <c r="AG20" s="326"/>
      <c r="AH20" s="325"/>
      <c r="AI20" s="325"/>
      <c r="AJ20" s="325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</row>
    <row r="21" spans="1:37" ht="22.5" customHeight="1">
      <c r="A21" s="302">
        <v>14</v>
      </c>
      <c r="B21" s="138" t="s">
        <v>6</v>
      </c>
      <c r="C21" s="138" t="s">
        <v>90</v>
      </c>
      <c r="D21" s="138" t="s">
        <v>91</v>
      </c>
      <c r="E21" s="303" t="s">
        <v>39</v>
      </c>
      <c r="F21" s="210">
        <v>12090</v>
      </c>
      <c r="G21" s="218">
        <v>11860</v>
      </c>
      <c r="H21" s="304"/>
      <c r="I21" s="305"/>
      <c r="J21" s="315"/>
      <c r="K21" s="323"/>
      <c r="L21" s="329"/>
      <c r="M21" s="329"/>
      <c r="N21" s="308"/>
      <c r="O21" s="309"/>
      <c r="P21" s="310"/>
      <c r="Q21" s="107"/>
      <c r="R21" s="107"/>
      <c r="S21" s="311"/>
      <c r="T21" s="312">
        <v>195</v>
      </c>
      <c r="U21" s="314"/>
      <c r="V21" s="311"/>
      <c r="W21" s="313">
        <f t="shared" si="0"/>
        <v>0</v>
      </c>
      <c r="AC21" s="227"/>
      <c r="AG21" s="226"/>
      <c r="AK21" s="200"/>
    </row>
    <row r="22" spans="1:37" ht="22.5" customHeight="1">
      <c r="A22" s="302">
        <v>15</v>
      </c>
      <c r="B22" s="138" t="s">
        <v>6</v>
      </c>
      <c r="C22" s="138" t="s">
        <v>92</v>
      </c>
      <c r="D22" s="138" t="s">
        <v>93</v>
      </c>
      <c r="E22" s="303" t="s">
        <v>39</v>
      </c>
      <c r="F22" s="210">
        <v>14850</v>
      </c>
      <c r="G22" s="218">
        <v>14850</v>
      </c>
      <c r="H22" s="304"/>
      <c r="I22" s="305"/>
      <c r="J22" s="315"/>
      <c r="K22" s="306" t="s">
        <v>57</v>
      </c>
      <c r="L22" s="307">
        <v>297</v>
      </c>
      <c r="M22" s="304"/>
      <c r="N22" s="308"/>
      <c r="O22" s="445"/>
      <c r="P22" s="310"/>
      <c r="Q22" s="107"/>
      <c r="R22" s="107"/>
      <c r="S22" s="311"/>
      <c r="T22" s="312"/>
      <c r="U22" s="304"/>
      <c r="V22" s="311"/>
      <c r="W22" s="313">
        <f t="shared" si="0"/>
        <v>0</v>
      </c>
      <c r="AC22" s="227"/>
      <c r="AG22" s="226"/>
      <c r="AK22" s="200"/>
    </row>
    <row r="23" spans="1:37" ht="22.5" customHeight="1">
      <c r="A23" s="302">
        <v>16</v>
      </c>
      <c r="B23" s="138" t="s">
        <v>5</v>
      </c>
      <c r="C23" s="138" t="s">
        <v>94</v>
      </c>
      <c r="D23" s="138" t="s">
        <v>95</v>
      </c>
      <c r="E23" s="303" t="s">
        <v>39</v>
      </c>
      <c r="F23" s="210">
        <v>12560</v>
      </c>
      <c r="G23" s="219">
        <v>12330</v>
      </c>
      <c r="H23" s="444"/>
      <c r="I23" s="305"/>
      <c r="J23" s="315"/>
      <c r="K23" s="323"/>
      <c r="L23" s="324"/>
      <c r="M23" s="329"/>
      <c r="N23" s="308"/>
      <c r="O23" s="445"/>
      <c r="P23" s="310"/>
      <c r="Q23" s="107"/>
      <c r="R23" s="107"/>
      <c r="S23" s="311"/>
      <c r="T23" s="312"/>
      <c r="U23" s="304"/>
      <c r="V23" s="311"/>
      <c r="W23" s="313">
        <f t="shared" si="0"/>
        <v>0</v>
      </c>
      <c r="AE23" s="226"/>
      <c r="AK23" s="322"/>
    </row>
    <row r="24" spans="1:37" ht="22.5" customHeight="1">
      <c r="A24" s="302">
        <v>17</v>
      </c>
      <c r="B24" s="138" t="s">
        <v>5</v>
      </c>
      <c r="C24" s="138" t="s">
        <v>68</v>
      </c>
      <c r="D24" s="138" t="s">
        <v>69</v>
      </c>
      <c r="E24" s="303" t="s">
        <v>39</v>
      </c>
      <c r="F24" s="210">
        <v>14850</v>
      </c>
      <c r="G24" s="219">
        <v>14850</v>
      </c>
      <c r="H24" s="432" t="s">
        <v>219</v>
      </c>
      <c r="I24" s="315">
        <f>+F24*2</f>
        <v>29700</v>
      </c>
      <c r="J24" s="315"/>
      <c r="K24" s="323" t="s">
        <v>57</v>
      </c>
      <c r="L24" s="331">
        <v>297</v>
      </c>
      <c r="M24" s="332" t="s">
        <v>220</v>
      </c>
      <c r="N24" s="308">
        <f>+L24*3</f>
        <v>891</v>
      </c>
      <c r="O24" s="446"/>
      <c r="P24" s="310"/>
      <c r="Q24" s="107"/>
      <c r="R24" s="107"/>
      <c r="S24" s="311"/>
      <c r="T24" s="312"/>
      <c r="U24" s="304"/>
      <c r="V24" s="311"/>
      <c r="W24" s="313">
        <f t="shared" si="0"/>
        <v>30591</v>
      </c>
      <c r="AE24" s="226"/>
      <c r="AK24" s="322"/>
    </row>
    <row r="25" spans="1:23" ht="22.5" customHeight="1">
      <c r="A25" s="302">
        <v>18</v>
      </c>
      <c r="B25" s="138" t="s">
        <v>8</v>
      </c>
      <c r="C25" s="138" t="s">
        <v>58</v>
      </c>
      <c r="D25" s="138" t="s">
        <v>122</v>
      </c>
      <c r="E25" s="303" t="s">
        <v>40</v>
      </c>
      <c r="F25" s="210"/>
      <c r="G25" s="218">
        <v>16030</v>
      </c>
      <c r="H25" s="304"/>
      <c r="I25" s="315"/>
      <c r="J25" s="315"/>
      <c r="K25" s="323" t="s">
        <v>57</v>
      </c>
      <c r="L25" s="307">
        <v>320</v>
      </c>
      <c r="M25" s="304"/>
      <c r="N25" s="308"/>
      <c r="O25" s="446"/>
      <c r="P25" s="310"/>
      <c r="Q25" s="107"/>
      <c r="R25" s="304"/>
      <c r="S25" s="311"/>
      <c r="T25" s="312"/>
      <c r="U25" s="210"/>
      <c r="V25" s="311"/>
      <c r="W25" s="313">
        <f>SUM(H25:I25,N25,S25,V25)</f>
        <v>0</v>
      </c>
    </row>
    <row r="26" spans="1:23" ht="22.5" customHeight="1">
      <c r="A26" s="302">
        <v>19</v>
      </c>
      <c r="B26" s="138" t="s">
        <v>66</v>
      </c>
      <c r="C26" s="138" t="s">
        <v>188</v>
      </c>
      <c r="D26" s="138" t="s">
        <v>67</v>
      </c>
      <c r="E26" s="303" t="s">
        <v>40</v>
      </c>
      <c r="F26" s="210"/>
      <c r="G26" s="218">
        <v>16030</v>
      </c>
      <c r="H26" s="304"/>
      <c r="I26" s="315"/>
      <c r="J26" s="315"/>
      <c r="K26" s="306" t="s">
        <v>213</v>
      </c>
      <c r="L26" s="333">
        <v>641</v>
      </c>
      <c r="M26" s="304"/>
      <c r="N26" s="308"/>
      <c r="O26" s="446"/>
      <c r="P26" s="310"/>
      <c r="Q26" s="307"/>
      <c r="R26" s="107"/>
      <c r="S26" s="311"/>
      <c r="T26" s="312"/>
      <c r="U26" s="210"/>
      <c r="V26" s="311"/>
      <c r="W26" s="313">
        <f t="shared" si="0"/>
        <v>0</v>
      </c>
    </row>
    <row r="27" spans="1:23" ht="22.5" customHeight="1">
      <c r="A27" s="302">
        <v>20</v>
      </c>
      <c r="B27" s="138" t="s">
        <v>66</v>
      </c>
      <c r="C27" s="138" t="s">
        <v>189</v>
      </c>
      <c r="D27" s="138" t="s">
        <v>98</v>
      </c>
      <c r="E27" s="303" t="s">
        <v>40</v>
      </c>
      <c r="F27" s="210"/>
      <c r="G27" s="218">
        <v>16030</v>
      </c>
      <c r="H27" s="304"/>
      <c r="I27" s="305"/>
      <c r="J27" s="315"/>
      <c r="K27" s="334">
        <v>2</v>
      </c>
      <c r="L27" s="333">
        <v>320</v>
      </c>
      <c r="M27" s="304"/>
      <c r="N27" s="308"/>
      <c r="O27" s="320">
        <v>13970</v>
      </c>
      <c r="P27" s="310" t="s">
        <v>57</v>
      </c>
      <c r="Q27" s="107">
        <v>279</v>
      </c>
      <c r="R27" s="314"/>
      <c r="S27" s="308"/>
      <c r="T27" s="482"/>
      <c r="U27" s="210"/>
      <c r="V27" s="311"/>
      <c r="W27" s="313">
        <f t="shared" si="0"/>
        <v>0</v>
      </c>
    </row>
    <row r="28" spans="1:23" ht="22.5" customHeight="1">
      <c r="A28" s="302">
        <v>21</v>
      </c>
      <c r="B28" s="138" t="s">
        <v>63</v>
      </c>
      <c r="C28" s="138" t="s">
        <v>64</v>
      </c>
      <c r="D28" s="138" t="s">
        <v>65</v>
      </c>
      <c r="E28" s="303" t="s">
        <v>39</v>
      </c>
      <c r="F28" s="210"/>
      <c r="G28" s="219">
        <v>13070</v>
      </c>
      <c r="H28" s="304"/>
      <c r="I28" s="305"/>
      <c r="J28" s="315"/>
      <c r="K28" s="323" t="s">
        <v>57</v>
      </c>
      <c r="L28" s="307">
        <v>261</v>
      </c>
      <c r="M28" s="304"/>
      <c r="N28" s="308"/>
      <c r="O28" s="446"/>
      <c r="P28" s="310"/>
      <c r="Q28" s="107"/>
      <c r="R28" s="107"/>
      <c r="S28" s="311"/>
      <c r="T28" s="312"/>
      <c r="U28" s="304"/>
      <c r="V28" s="311"/>
      <c r="W28" s="313">
        <f t="shared" si="0"/>
        <v>0</v>
      </c>
    </row>
    <row r="29" spans="1:23" ht="22.5" customHeight="1">
      <c r="A29" s="302">
        <v>22</v>
      </c>
      <c r="B29" s="138" t="s">
        <v>63</v>
      </c>
      <c r="C29" s="138" t="s">
        <v>70</v>
      </c>
      <c r="D29" s="138" t="s">
        <v>71</v>
      </c>
      <c r="E29" s="303" t="s">
        <v>99</v>
      </c>
      <c r="F29" s="210">
        <v>14030</v>
      </c>
      <c r="G29" s="218">
        <v>13760</v>
      </c>
      <c r="H29" s="304"/>
      <c r="I29" s="305"/>
      <c r="J29" s="315"/>
      <c r="K29" s="323"/>
      <c r="L29" s="324"/>
      <c r="M29" s="468"/>
      <c r="N29" s="308"/>
      <c r="O29" s="447"/>
      <c r="P29" s="310"/>
      <c r="Q29" s="107"/>
      <c r="R29" s="107"/>
      <c r="S29" s="311"/>
      <c r="T29" s="312"/>
      <c r="U29" s="304"/>
      <c r="V29" s="311"/>
      <c r="W29" s="313">
        <f t="shared" si="0"/>
        <v>0</v>
      </c>
    </row>
    <row r="30" spans="1:23" ht="22.5" customHeight="1">
      <c r="A30" s="302">
        <v>23</v>
      </c>
      <c r="B30" s="138" t="s">
        <v>0</v>
      </c>
      <c r="C30" s="138" t="s">
        <v>100</v>
      </c>
      <c r="D30" s="138" t="s">
        <v>101</v>
      </c>
      <c r="E30" s="303" t="s">
        <v>40</v>
      </c>
      <c r="F30" s="210"/>
      <c r="G30" s="219">
        <v>16030</v>
      </c>
      <c r="H30" s="304"/>
      <c r="I30" s="483"/>
      <c r="J30" s="315"/>
      <c r="K30" s="323" t="s">
        <v>57</v>
      </c>
      <c r="L30" s="307">
        <v>320</v>
      </c>
      <c r="M30" s="314"/>
      <c r="N30" s="308"/>
      <c r="O30" s="446"/>
      <c r="P30" s="310"/>
      <c r="Q30" s="107"/>
      <c r="R30" s="107"/>
      <c r="S30" s="311"/>
      <c r="T30" s="312"/>
      <c r="U30" s="319"/>
      <c r="V30" s="311"/>
      <c r="W30" s="313">
        <f t="shared" si="0"/>
        <v>0</v>
      </c>
    </row>
    <row r="31" spans="1:23" ht="22.5" customHeight="1">
      <c r="A31" s="302">
        <v>24</v>
      </c>
      <c r="B31" s="138" t="s">
        <v>10</v>
      </c>
      <c r="C31" s="138" t="s">
        <v>1</v>
      </c>
      <c r="D31" s="138" t="s">
        <v>50</v>
      </c>
      <c r="E31" s="335" t="s">
        <v>39</v>
      </c>
      <c r="F31" s="210"/>
      <c r="G31" s="218">
        <v>13070</v>
      </c>
      <c r="H31" s="304"/>
      <c r="I31" s="483"/>
      <c r="J31" s="315"/>
      <c r="K31" s="323" t="s">
        <v>57</v>
      </c>
      <c r="L31" s="307">
        <v>261</v>
      </c>
      <c r="M31" s="314"/>
      <c r="N31" s="308"/>
      <c r="O31" s="446"/>
      <c r="P31" s="304"/>
      <c r="Q31" s="210"/>
      <c r="R31" s="210"/>
      <c r="S31" s="305"/>
      <c r="T31" s="336"/>
      <c r="U31" s="304"/>
      <c r="V31" s="311"/>
      <c r="W31" s="313">
        <f t="shared" si="0"/>
        <v>0</v>
      </c>
    </row>
    <row r="32" spans="1:52" ht="12.75" customHeight="1">
      <c r="A32" s="189"/>
      <c r="B32" s="190"/>
      <c r="C32" s="190"/>
      <c r="D32" s="190"/>
      <c r="E32" s="191"/>
      <c r="H32" s="197"/>
      <c r="I32" s="198"/>
      <c r="J32" s="198"/>
      <c r="K32" s="195"/>
      <c r="L32" s="203"/>
      <c r="M32" s="330"/>
      <c r="N32" s="196"/>
      <c r="O32" s="213"/>
      <c r="P32" s="197"/>
      <c r="Q32" s="192"/>
      <c r="R32" s="192"/>
      <c r="S32" s="198"/>
      <c r="T32" s="192"/>
      <c r="U32" s="204"/>
      <c r="V32" s="198"/>
      <c r="W32" s="199"/>
      <c r="AC32" s="227"/>
      <c r="AG32" s="226"/>
      <c r="AK32" s="200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</row>
    <row r="33" spans="1:52" ht="22.5" customHeight="1">
      <c r="A33" s="228">
        <v>25</v>
      </c>
      <c r="B33" s="230" t="s">
        <v>10</v>
      </c>
      <c r="C33" s="230" t="s">
        <v>72</v>
      </c>
      <c r="D33" s="230" t="s">
        <v>102</v>
      </c>
      <c r="E33" s="229" t="s">
        <v>39</v>
      </c>
      <c r="F33" s="207"/>
      <c r="G33" s="214">
        <v>14030</v>
      </c>
      <c r="H33" s="231"/>
      <c r="I33" s="232"/>
      <c r="J33" s="243"/>
      <c r="K33" s="338"/>
      <c r="L33" s="235"/>
      <c r="M33" s="231"/>
      <c r="N33" s="237"/>
      <c r="O33" s="462"/>
      <c r="P33" s="239"/>
      <c r="Q33" s="211"/>
      <c r="R33" s="211"/>
      <c r="S33" s="339"/>
      <c r="T33" s="340"/>
      <c r="U33" s="231"/>
      <c r="V33" s="339"/>
      <c r="W33" s="244">
        <f t="shared" si="0"/>
        <v>0</v>
      </c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</row>
    <row r="34" spans="1:52" ht="22.5" customHeight="1">
      <c r="A34" s="259">
        <v>26</v>
      </c>
      <c r="B34" s="260"/>
      <c r="C34" s="260"/>
      <c r="D34" s="260" t="s">
        <v>73</v>
      </c>
      <c r="E34" s="261" t="s">
        <v>39</v>
      </c>
      <c r="F34" s="209"/>
      <c r="G34" s="216">
        <v>12810</v>
      </c>
      <c r="H34" s="262"/>
      <c r="I34" s="437"/>
      <c r="J34" s="271"/>
      <c r="K34" s="341"/>
      <c r="L34" s="265"/>
      <c r="M34" s="262"/>
      <c r="N34" s="266"/>
      <c r="O34" s="463"/>
      <c r="P34" s="267"/>
      <c r="Q34" s="212"/>
      <c r="R34" s="212"/>
      <c r="S34" s="342"/>
      <c r="T34" s="343"/>
      <c r="U34" s="262"/>
      <c r="V34" s="342"/>
      <c r="W34" s="272">
        <f t="shared" si="0"/>
        <v>0</v>
      </c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</row>
    <row r="35" spans="1:52" ht="22.5" customHeight="1">
      <c r="A35" s="189"/>
      <c r="B35" s="190"/>
      <c r="C35" s="190"/>
      <c r="D35" s="190"/>
      <c r="H35" s="197"/>
      <c r="I35" s="345">
        <f>SUM(I33:I34)</f>
        <v>0</v>
      </c>
      <c r="J35" s="345"/>
      <c r="K35" s="346"/>
      <c r="L35" s="347"/>
      <c r="M35" s="348"/>
      <c r="N35" s="345"/>
      <c r="O35" s="349"/>
      <c r="P35" s="347"/>
      <c r="Q35" s="347"/>
      <c r="R35" s="347"/>
      <c r="S35" s="345"/>
      <c r="T35" s="349"/>
      <c r="U35" s="298"/>
      <c r="V35" s="345"/>
      <c r="W35" s="287">
        <f>SUM(W33:W34)</f>
        <v>0</v>
      </c>
      <c r="X35" s="325"/>
      <c r="Y35" s="325"/>
      <c r="Z35" s="325"/>
      <c r="AA35" s="325"/>
      <c r="AB35" s="325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</row>
    <row r="36" spans="1:52" ht="12" customHeight="1">
      <c r="A36" s="189"/>
      <c r="B36" s="190"/>
      <c r="C36" s="190"/>
      <c r="D36" s="190"/>
      <c r="E36" s="191"/>
      <c r="H36" s="197"/>
      <c r="I36" s="198"/>
      <c r="J36" s="198"/>
      <c r="K36" s="195"/>
      <c r="L36" s="203"/>
      <c r="M36" s="330"/>
      <c r="N36" s="196"/>
      <c r="O36" s="213"/>
      <c r="P36" s="197"/>
      <c r="Q36" s="192"/>
      <c r="R36" s="192"/>
      <c r="S36" s="198"/>
      <c r="T36" s="192"/>
      <c r="U36" s="204"/>
      <c r="V36" s="198"/>
      <c r="W36" s="199"/>
      <c r="AC36" s="227"/>
      <c r="AG36" s="226"/>
      <c r="AK36" s="200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</row>
    <row r="37" spans="1:52" ht="22.5" customHeight="1">
      <c r="A37" s="228">
        <v>27</v>
      </c>
      <c r="B37" s="230" t="s">
        <v>103</v>
      </c>
      <c r="C37" s="230" t="s">
        <v>104</v>
      </c>
      <c r="D37" s="230" t="s">
        <v>105</v>
      </c>
      <c r="E37" s="229" t="s">
        <v>39</v>
      </c>
      <c r="F37" s="207">
        <v>14850</v>
      </c>
      <c r="G37" s="214">
        <v>14850</v>
      </c>
      <c r="H37" s="231" t="s">
        <v>218</v>
      </c>
      <c r="I37" s="232">
        <f>+F37*1</f>
        <v>14850</v>
      </c>
      <c r="J37" s="339"/>
      <c r="K37" s="338" t="s">
        <v>57</v>
      </c>
      <c r="L37" s="350">
        <v>297</v>
      </c>
      <c r="M37" s="231" t="s">
        <v>218</v>
      </c>
      <c r="N37" s="237">
        <f>+L37*1</f>
        <v>297</v>
      </c>
      <c r="O37" s="449"/>
      <c r="P37" s="239"/>
      <c r="Q37" s="211"/>
      <c r="R37" s="211"/>
      <c r="S37" s="339"/>
      <c r="T37" s="340"/>
      <c r="U37" s="231"/>
      <c r="V37" s="339"/>
      <c r="W37" s="244">
        <f>SUM(H37:I37,N37)</f>
        <v>15147</v>
      </c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</row>
    <row r="38" spans="1:52" ht="22.5" customHeight="1">
      <c r="A38" s="259">
        <v>28</v>
      </c>
      <c r="B38" s="260"/>
      <c r="C38" s="260"/>
      <c r="D38" s="260" t="s">
        <v>106</v>
      </c>
      <c r="E38" s="261" t="s">
        <v>39</v>
      </c>
      <c r="F38" s="209">
        <v>13760</v>
      </c>
      <c r="G38" s="216">
        <v>13310</v>
      </c>
      <c r="H38" s="262" t="s">
        <v>218</v>
      </c>
      <c r="I38" s="437">
        <f>+F38*1</f>
        <v>13760</v>
      </c>
      <c r="J38" s="342"/>
      <c r="K38" s="341"/>
      <c r="L38" s="351"/>
      <c r="M38" s="262"/>
      <c r="N38" s="266"/>
      <c r="O38" s="489"/>
      <c r="P38" s="267"/>
      <c r="Q38" s="212"/>
      <c r="R38" s="212"/>
      <c r="S38" s="342"/>
      <c r="T38" s="343"/>
      <c r="U38" s="262"/>
      <c r="V38" s="342"/>
      <c r="W38" s="272">
        <f>SUM(H38:I38,N38)</f>
        <v>13760</v>
      </c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</row>
    <row r="39" spans="1:52" ht="22.5" customHeight="1">
      <c r="A39" s="189"/>
      <c r="B39" s="190"/>
      <c r="C39" s="190"/>
      <c r="D39" s="190"/>
      <c r="E39" s="352"/>
      <c r="H39" s="197"/>
      <c r="I39" s="281">
        <f>SUM(I37:I38)</f>
        <v>28610</v>
      </c>
      <c r="J39" s="281"/>
      <c r="K39" s="353"/>
      <c r="L39" s="299"/>
      <c r="M39" s="300"/>
      <c r="N39" s="284">
        <f>SUM(N37:N38)</f>
        <v>297</v>
      </c>
      <c r="O39" s="354"/>
      <c r="P39" s="301"/>
      <c r="Q39" s="347"/>
      <c r="R39" s="347"/>
      <c r="S39" s="345"/>
      <c r="T39" s="349"/>
      <c r="U39" s="298"/>
      <c r="V39" s="345"/>
      <c r="W39" s="287">
        <f>SUM(W37:W38)</f>
        <v>28907</v>
      </c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</row>
    <row r="40" spans="8:52" ht="11.25" customHeight="1">
      <c r="H40" s="358"/>
      <c r="I40" s="359" t="s">
        <v>145</v>
      </c>
      <c r="J40" s="359"/>
      <c r="K40" s="360"/>
      <c r="L40" s="361"/>
      <c r="N40" s="363"/>
      <c r="O40" s="364"/>
      <c r="P40" s="365"/>
      <c r="Q40" s="337"/>
      <c r="S40" s="220"/>
      <c r="U40" s="337"/>
      <c r="V40" s="220"/>
      <c r="W40" s="217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</row>
    <row r="41" spans="1:52" ht="24.75" customHeight="1">
      <c r="A41" s="385"/>
      <c r="B41" s="578" t="s">
        <v>43</v>
      </c>
      <c r="C41" s="578"/>
      <c r="D41" s="578"/>
      <c r="E41" s="578"/>
      <c r="F41" s="386"/>
      <c r="G41" s="387"/>
      <c r="H41" s="388"/>
      <c r="I41" s="389">
        <f>SUM(I9,I11:I31,I35,I39)</f>
        <v>330060</v>
      </c>
      <c r="J41" s="389">
        <f>SUM(J9,J11:J31,J35,J39)</f>
        <v>0</v>
      </c>
      <c r="K41" s="390"/>
      <c r="L41" s="391"/>
      <c r="M41" s="391">
        <f>SUM(M9,M11:M31,M35,M39)</f>
        <v>0</v>
      </c>
      <c r="N41" s="389">
        <f>SUM(N8,N11:N31,N39)</f>
        <v>3251</v>
      </c>
      <c r="O41" s="390"/>
      <c r="P41" s="391"/>
      <c r="Q41" s="391"/>
      <c r="R41" s="391">
        <f>SUM(R9,R11:R31,R35,R39)</f>
        <v>0</v>
      </c>
      <c r="S41" s="389">
        <f>SUM(S9,S11:S31,S35,S39)</f>
        <v>0</v>
      </c>
      <c r="T41" s="390"/>
      <c r="U41" s="391"/>
      <c r="V41" s="389">
        <f>SUM(V9,V11:V31,V35,V39)</f>
        <v>0</v>
      </c>
      <c r="W41" s="389">
        <f>SUM(W9,W11:W31,W35,W39)</f>
        <v>333311</v>
      </c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</row>
    <row r="43" ht="26.25">
      <c r="B43" s="488"/>
    </row>
  </sheetData>
  <sheetProtection password="CC71" sheet="1" selectLockedCells="1" selectUnlockedCells="1"/>
  <mergeCells count="22">
    <mergeCell ref="A1:W1"/>
    <mergeCell ref="A2:W2"/>
    <mergeCell ref="A3:W3"/>
    <mergeCell ref="K4:N4"/>
    <mergeCell ref="O4:S4"/>
    <mergeCell ref="AK4:AK5"/>
    <mergeCell ref="AG4:AH4"/>
    <mergeCell ref="AE4:AF4"/>
    <mergeCell ref="AJ4:AJ5"/>
    <mergeCell ref="AI4:AI5"/>
    <mergeCell ref="AC4:AD4"/>
    <mergeCell ref="W4:W5"/>
    <mergeCell ref="T4:V4"/>
    <mergeCell ref="H4:I4"/>
    <mergeCell ref="C4:C5"/>
    <mergeCell ref="J4:J5"/>
    <mergeCell ref="B41:E41"/>
    <mergeCell ref="E4:E5"/>
    <mergeCell ref="F4:G4"/>
    <mergeCell ref="B4:B5"/>
    <mergeCell ref="D4:D5"/>
    <mergeCell ref="A4:A5"/>
  </mergeCells>
  <printOptions/>
  <pageMargins left="0.15748031496062992" right="0.15748031496062992" top="0.4330708661417323" bottom="0.46" header="0.15748031496062992" footer="0.15748031496062992"/>
  <pageSetup horizontalDpi="600" verticalDpi="600" orientation="landscape" paperSize="9" scale="93" r:id="rId2"/>
  <headerFooter alignWithMargins="0">
    <oddHeader>&amp;Rหน้าที่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17"/>
  <sheetViews>
    <sheetView view="pageBreakPreview" zoomScaleSheetLayoutView="100" zoomScalePageLayoutView="0" workbookViewId="0" topLeftCell="A1">
      <selection activeCell="P1" sqref="P1"/>
    </sheetView>
  </sheetViews>
  <sheetFormatPr defaultColWidth="9.140625" defaultRowHeight="21.75"/>
  <cols>
    <col min="1" max="1" width="3.28125" style="75" customWidth="1"/>
    <col min="2" max="2" width="9.140625" style="75" customWidth="1"/>
    <col min="3" max="3" width="12.140625" style="75" customWidth="1"/>
    <col min="4" max="4" width="18.421875" style="75" customWidth="1"/>
    <col min="5" max="6" width="13.8515625" style="75" customWidth="1"/>
    <col min="7" max="7" width="13.57421875" style="75" customWidth="1"/>
    <col min="8" max="8" width="11.8515625" style="75" customWidth="1"/>
    <col min="9" max="9" width="7.57421875" style="75" customWidth="1"/>
    <col min="10" max="10" width="5.140625" style="74" customWidth="1"/>
    <col min="11" max="11" width="9.140625" style="98" customWidth="1"/>
    <col min="12" max="12" width="8.140625" style="75" customWidth="1"/>
    <col min="13" max="13" width="5.140625" style="75" customWidth="1"/>
    <col min="14" max="14" width="9.140625" style="98" customWidth="1"/>
    <col min="15" max="15" width="11.8515625" style="98" customWidth="1"/>
    <col min="16" max="16384" width="9.140625" style="75" customWidth="1"/>
  </cols>
  <sheetData>
    <row r="1" spans="1:15" ht="18.75">
      <c r="A1" s="615" t="s">
        <v>203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ht="33.75" customHeight="1">
      <c r="A2" s="616" t="s">
        <v>223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spans="1:15" ht="33.75" customHeight="1">
      <c r="A3" s="54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1" customHeight="1">
      <c r="A4" s="603" t="s">
        <v>9</v>
      </c>
      <c r="B4" s="603" t="s">
        <v>3</v>
      </c>
      <c r="C4" s="603" t="s">
        <v>4</v>
      </c>
      <c r="D4" s="603" t="s">
        <v>14</v>
      </c>
      <c r="E4" s="603" t="s">
        <v>15</v>
      </c>
      <c r="F4" s="599" t="s">
        <v>107</v>
      </c>
      <c r="G4" s="600"/>
      <c r="H4" s="618" t="s">
        <v>34</v>
      </c>
      <c r="I4" s="602" t="s">
        <v>108</v>
      </c>
      <c r="J4" s="603"/>
      <c r="K4" s="603"/>
      <c r="L4" s="602" t="s">
        <v>109</v>
      </c>
      <c r="M4" s="603"/>
      <c r="N4" s="603"/>
      <c r="O4" s="601" t="s">
        <v>110</v>
      </c>
    </row>
    <row r="5" spans="1:15" ht="22.5" customHeight="1">
      <c r="A5" s="603"/>
      <c r="B5" s="603"/>
      <c r="C5" s="603"/>
      <c r="D5" s="603"/>
      <c r="E5" s="603"/>
      <c r="F5" s="80" t="s">
        <v>111</v>
      </c>
      <c r="G5" s="79" t="s">
        <v>112</v>
      </c>
      <c r="H5" s="619"/>
      <c r="I5" s="608" t="s">
        <v>113</v>
      </c>
      <c r="J5" s="610" t="s">
        <v>114</v>
      </c>
      <c r="K5" s="606" t="s">
        <v>62</v>
      </c>
      <c r="L5" s="608" t="s">
        <v>115</v>
      </c>
      <c r="M5" s="604" t="s">
        <v>114</v>
      </c>
      <c r="N5" s="606" t="s">
        <v>62</v>
      </c>
      <c r="O5" s="601"/>
    </row>
    <row r="6" spans="1:15" ht="25.5" customHeight="1">
      <c r="A6" s="603"/>
      <c r="B6" s="603"/>
      <c r="C6" s="603"/>
      <c r="D6" s="603"/>
      <c r="E6" s="603"/>
      <c r="F6" s="81" t="s">
        <v>208</v>
      </c>
      <c r="G6" s="81" t="s">
        <v>215</v>
      </c>
      <c r="H6" s="620"/>
      <c r="I6" s="609"/>
      <c r="J6" s="611"/>
      <c r="K6" s="607"/>
      <c r="L6" s="609"/>
      <c r="M6" s="605"/>
      <c r="N6" s="607"/>
      <c r="O6" s="601"/>
    </row>
    <row r="7" spans="1:15" ht="32.25" customHeight="1">
      <c r="A7" s="22">
        <v>1</v>
      </c>
      <c r="B7" s="82" t="s">
        <v>6</v>
      </c>
      <c r="C7" s="82" t="s">
        <v>20</v>
      </c>
      <c r="D7" s="82" t="s">
        <v>41</v>
      </c>
      <c r="E7" s="82" t="s">
        <v>42</v>
      </c>
      <c r="F7" s="392">
        <v>28880</v>
      </c>
      <c r="G7" s="83">
        <v>28880</v>
      </c>
      <c r="H7" s="84" t="s">
        <v>224</v>
      </c>
      <c r="I7" s="85">
        <f>F7*3/100</f>
        <v>866.4</v>
      </c>
      <c r="J7" s="86">
        <v>2</v>
      </c>
      <c r="K7" s="145">
        <f>I7*J7</f>
        <v>1732.8</v>
      </c>
      <c r="L7" s="85">
        <f>F7*2/100</f>
        <v>577.6</v>
      </c>
      <c r="M7" s="86">
        <v>2</v>
      </c>
      <c r="N7" s="145">
        <f>L7*M7</f>
        <v>1155.2</v>
      </c>
      <c r="O7" s="87">
        <f>SUM(K7,N7)</f>
        <v>2888</v>
      </c>
    </row>
    <row r="8" spans="1:15" ht="15" customHeight="1">
      <c r="A8" s="88"/>
      <c r="B8" s="89"/>
      <c r="C8" s="89"/>
      <c r="D8" s="89"/>
      <c r="E8" s="89"/>
      <c r="F8" s="90"/>
      <c r="G8" s="90"/>
      <c r="H8" s="88"/>
      <c r="I8" s="91"/>
      <c r="J8" s="91"/>
      <c r="K8" s="146"/>
      <c r="L8" s="91"/>
      <c r="M8" s="91"/>
      <c r="N8" s="146"/>
      <c r="O8" s="92"/>
    </row>
    <row r="9" spans="1:15" ht="26.25" customHeight="1">
      <c r="A9" s="1">
        <v>2</v>
      </c>
      <c r="B9" s="2" t="s">
        <v>7</v>
      </c>
      <c r="C9" s="2" t="s">
        <v>48</v>
      </c>
      <c r="D9" s="2" t="s">
        <v>61</v>
      </c>
      <c r="E9" s="2" t="s">
        <v>76</v>
      </c>
      <c r="F9" s="393">
        <v>31880</v>
      </c>
      <c r="G9" s="4">
        <v>32450</v>
      </c>
      <c r="H9" s="174" t="s">
        <v>224</v>
      </c>
      <c r="I9" s="175">
        <f>+G9*0.03</f>
        <v>973.5</v>
      </c>
      <c r="J9" s="176">
        <v>2</v>
      </c>
      <c r="K9" s="177">
        <f>+I9*J9</f>
        <v>1947</v>
      </c>
      <c r="L9" s="175">
        <f>+G9*0.02</f>
        <v>649</v>
      </c>
      <c r="M9" s="176">
        <v>2</v>
      </c>
      <c r="N9" s="177">
        <f>+L9*M9</f>
        <v>1298</v>
      </c>
      <c r="O9" s="494">
        <f>SUM(K9,N9)</f>
        <v>3245</v>
      </c>
    </row>
    <row r="10" spans="1:15" ht="26.25" customHeight="1">
      <c r="A10" s="6"/>
      <c r="B10" s="7"/>
      <c r="C10" s="7"/>
      <c r="D10" s="7"/>
      <c r="E10" s="7"/>
      <c r="F10" s="394"/>
      <c r="G10" s="9"/>
      <c r="H10" s="438" t="s">
        <v>217</v>
      </c>
      <c r="I10" s="93">
        <v>17.1</v>
      </c>
      <c r="J10" s="94">
        <v>3</v>
      </c>
      <c r="K10" s="141">
        <f>+I10*J10</f>
        <v>51.300000000000004</v>
      </c>
      <c r="L10" s="93">
        <v>11.4</v>
      </c>
      <c r="M10" s="94">
        <v>3</v>
      </c>
      <c r="N10" s="141">
        <f>+L10*M10</f>
        <v>34.2</v>
      </c>
      <c r="O10" s="495">
        <f>SUM(K10,N10)</f>
        <v>85.5</v>
      </c>
    </row>
    <row r="11" spans="1:15" ht="26.25" customHeight="1">
      <c r="A11" s="88"/>
      <c r="B11" s="89"/>
      <c r="C11" s="89"/>
      <c r="D11" s="89"/>
      <c r="E11" s="89"/>
      <c r="F11" s="490"/>
      <c r="G11" s="491"/>
      <c r="H11" s="492"/>
      <c r="I11" s="493"/>
      <c r="J11" s="91"/>
      <c r="K11" s="145">
        <f>SUM(K9:K10)</f>
        <v>1998.3</v>
      </c>
      <c r="L11" s="493"/>
      <c r="M11" s="91"/>
      <c r="N11" s="145">
        <f>SUM(N9:N10)</f>
        <v>1332.2</v>
      </c>
      <c r="O11" s="496">
        <f>SUM(O9:O10)</f>
        <v>3330.5</v>
      </c>
    </row>
    <row r="12" spans="1:15" ht="18" customHeight="1">
      <c r="A12" s="88"/>
      <c r="B12" s="89"/>
      <c r="C12" s="89"/>
      <c r="D12" s="89"/>
      <c r="E12" s="89"/>
      <c r="F12" s="90"/>
      <c r="G12" s="90"/>
      <c r="H12" s="88"/>
      <c r="I12" s="91"/>
      <c r="J12" s="91"/>
      <c r="K12" s="92"/>
      <c r="L12" s="91"/>
      <c r="M12" s="91"/>
      <c r="N12" s="92"/>
      <c r="O12" s="92"/>
    </row>
    <row r="13" spans="1:15" ht="30.75" customHeight="1">
      <c r="A13" s="1">
        <v>3</v>
      </c>
      <c r="B13" s="2" t="s">
        <v>7</v>
      </c>
      <c r="C13" s="2" t="s">
        <v>74</v>
      </c>
      <c r="D13" s="2" t="s">
        <v>52</v>
      </c>
      <c r="E13" s="2" t="s">
        <v>116</v>
      </c>
      <c r="F13" s="393">
        <v>28560</v>
      </c>
      <c r="G13" s="4">
        <v>29110</v>
      </c>
      <c r="H13" s="174" t="s">
        <v>225</v>
      </c>
      <c r="I13" s="455">
        <f>+G13*0.03</f>
        <v>873.3</v>
      </c>
      <c r="J13" s="176">
        <v>5</v>
      </c>
      <c r="K13" s="177">
        <f>+I13*J13</f>
        <v>4366.5</v>
      </c>
      <c r="L13" s="175">
        <f>+G13*0.02</f>
        <v>582.2</v>
      </c>
      <c r="M13" s="176">
        <v>5</v>
      </c>
      <c r="N13" s="177">
        <f>+L13*M13</f>
        <v>2911</v>
      </c>
      <c r="O13" s="178">
        <f>SUM(K13,N13)</f>
        <v>7277.5</v>
      </c>
    </row>
    <row r="14" spans="1:15" ht="32.25" customHeight="1">
      <c r="A14" s="6">
        <v>4</v>
      </c>
      <c r="B14" s="7"/>
      <c r="C14" s="7" t="s">
        <v>74</v>
      </c>
      <c r="D14" s="7" t="s">
        <v>54</v>
      </c>
      <c r="E14" s="7" t="s">
        <v>117</v>
      </c>
      <c r="F14" s="394">
        <v>26580</v>
      </c>
      <c r="G14" s="9">
        <v>27030</v>
      </c>
      <c r="H14" s="438" t="s">
        <v>225</v>
      </c>
      <c r="I14" s="457">
        <f>+G14*0.03</f>
        <v>810.9</v>
      </c>
      <c r="J14" s="94">
        <v>5</v>
      </c>
      <c r="K14" s="141">
        <f>+I14*J14</f>
        <v>4054.5</v>
      </c>
      <c r="L14" s="93">
        <f>+G14*0.02</f>
        <v>540.6</v>
      </c>
      <c r="M14" s="94">
        <v>5</v>
      </c>
      <c r="N14" s="141">
        <f>+L14*M14</f>
        <v>2703</v>
      </c>
      <c r="O14" s="140">
        <f>SUM(K14,N14)</f>
        <v>6757.5</v>
      </c>
    </row>
    <row r="15" spans="1:15" s="98" customFormat="1" ht="27.75" customHeight="1">
      <c r="A15" s="76"/>
      <c r="B15" s="95"/>
      <c r="C15" s="95"/>
      <c r="D15" s="95"/>
      <c r="E15" s="95"/>
      <c r="F15" s="95"/>
      <c r="G15" s="95"/>
      <c r="H15" s="76"/>
      <c r="I15" s="96"/>
      <c r="J15" s="96"/>
      <c r="K15" s="442">
        <f>SUM(K13:K14)</f>
        <v>8421</v>
      </c>
      <c r="L15" s="96"/>
      <c r="M15" s="96"/>
      <c r="N15" s="442">
        <f>SUM(N13:N14)</f>
        <v>5614</v>
      </c>
      <c r="O15" s="97">
        <f>SUM(O13:O14)</f>
        <v>14035</v>
      </c>
    </row>
    <row r="16" spans="1:15" ht="18" customHeight="1">
      <c r="A16" s="77"/>
      <c r="B16" s="99"/>
      <c r="C16" s="99"/>
      <c r="D16" s="99"/>
      <c r="E16" s="99"/>
      <c r="F16" s="99"/>
      <c r="G16" s="99"/>
      <c r="H16" s="77"/>
      <c r="I16" s="100"/>
      <c r="J16" s="100"/>
      <c r="K16" s="101"/>
      <c r="L16" s="100"/>
      <c r="M16" s="100"/>
      <c r="N16" s="101"/>
      <c r="O16" s="101"/>
    </row>
    <row r="17" spans="1:15" s="98" customFormat="1" ht="34.5" customHeight="1">
      <c r="A17" s="102"/>
      <c r="B17" s="612" t="s">
        <v>13</v>
      </c>
      <c r="C17" s="613"/>
      <c r="D17" s="613"/>
      <c r="E17" s="613"/>
      <c r="F17" s="613"/>
      <c r="G17" s="613"/>
      <c r="H17" s="613"/>
      <c r="I17" s="613"/>
      <c r="J17" s="614"/>
      <c r="K17" s="87">
        <f>SUM(K7,K11,K15)</f>
        <v>12152.1</v>
      </c>
      <c r="L17" s="87"/>
      <c r="M17" s="87"/>
      <c r="N17" s="87">
        <f>SUM(N7,N11,N15)</f>
        <v>8101.4</v>
      </c>
      <c r="O17" s="87">
        <f>SUM(O7,O11,O15)</f>
        <v>20253.5</v>
      </c>
    </row>
  </sheetData>
  <sheetProtection password="CC71" sheet="1" selectLockedCells="1" selectUnlockedCells="1"/>
  <mergeCells count="19">
    <mergeCell ref="B17:J17"/>
    <mergeCell ref="A1:O1"/>
    <mergeCell ref="A2:O2"/>
    <mergeCell ref="A4:A6"/>
    <mergeCell ref="B4:B6"/>
    <mergeCell ref="C4:C6"/>
    <mergeCell ref="D4:D6"/>
    <mergeCell ref="E4:E6"/>
    <mergeCell ref="H4:H6"/>
    <mergeCell ref="I4:K4"/>
    <mergeCell ref="F4:G4"/>
    <mergeCell ref="O4:O6"/>
    <mergeCell ref="L4:N4"/>
    <mergeCell ref="M5:M6"/>
    <mergeCell ref="N5:N6"/>
    <mergeCell ref="I5:I6"/>
    <mergeCell ref="J5:J6"/>
    <mergeCell ref="K5:K6"/>
    <mergeCell ref="L5:L6"/>
  </mergeCells>
  <printOptions/>
  <pageMargins left="0.37" right="0.21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view="pageBreakPreview" zoomScaleNormal="8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O1" sqref="O1"/>
    </sheetView>
  </sheetViews>
  <sheetFormatPr defaultColWidth="9.140625" defaultRowHeight="21.75"/>
  <cols>
    <col min="1" max="1" width="4.140625" style="103" customWidth="1"/>
    <col min="2" max="2" width="23.57421875" style="103" customWidth="1"/>
    <col min="3" max="3" width="14.7109375" style="103" customWidth="1"/>
    <col min="4" max="4" width="17.00390625" style="103" customWidth="1"/>
    <col min="5" max="6" width="10.28125" style="103" customWidth="1"/>
    <col min="7" max="7" width="14.140625" style="125" customWidth="1"/>
    <col min="8" max="8" width="7.8515625" style="136" customWidth="1"/>
    <col min="9" max="9" width="5.57421875" style="148" customWidth="1"/>
    <col min="10" max="10" width="8.28125" style="103" customWidth="1"/>
    <col min="11" max="11" width="9.00390625" style="103" customWidth="1"/>
    <col min="12" max="12" width="4.57421875" style="126" customWidth="1"/>
    <col min="13" max="13" width="9.140625" style="127" customWidth="1"/>
    <col min="14" max="14" width="13.00390625" style="67" customWidth="1"/>
    <col min="15" max="16384" width="9.140625" style="103" customWidth="1"/>
  </cols>
  <sheetData>
    <row r="1" spans="1:14" ht="17.25">
      <c r="A1" s="625" t="s">
        <v>204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</row>
    <row r="2" spans="1:14" ht="19.5" customHeight="1">
      <c r="A2" s="627" t="s">
        <v>226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</row>
    <row r="3" spans="1:14" ht="20.25" customHeight="1">
      <c r="A3" s="628" t="s">
        <v>253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ht="21.75" customHeight="1">
      <c r="A4" s="629" t="s">
        <v>18</v>
      </c>
      <c r="B4" s="629" t="s">
        <v>44</v>
      </c>
      <c r="C4" s="629" t="s">
        <v>3</v>
      </c>
      <c r="D4" s="629" t="s">
        <v>4</v>
      </c>
      <c r="E4" s="621" t="s">
        <v>190</v>
      </c>
      <c r="F4" s="622"/>
      <c r="G4" s="623" t="s">
        <v>34</v>
      </c>
      <c r="H4" s="624" t="s">
        <v>108</v>
      </c>
      <c r="I4" s="624"/>
      <c r="J4" s="624"/>
      <c r="K4" s="624"/>
      <c r="L4" s="624"/>
      <c r="M4" s="624"/>
      <c r="N4" s="630" t="s">
        <v>45</v>
      </c>
    </row>
    <row r="5" spans="1:14" ht="21.75" customHeight="1">
      <c r="A5" s="629"/>
      <c r="B5" s="629"/>
      <c r="C5" s="629"/>
      <c r="D5" s="629"/>
      <c r="E5" s="157" t="s">
        <v>111</v>
      </c>
      <c r="F5" s="157" t="s">
        <v>112</v>
      </c>
      <c r="G5" s="623"/>
      <c r="H5" s="624" t="s">
        <v>112</v>
      </c>
      <c r="I5" s="624"/>
      <c r="J5" s="624"/>
      <c r="K5" s="624" t="s">
        <v>111</v>
      </c>
      <c r="L5" s="624"/>
      <c r="M5" s="624"/>
      <c r="N5" s="630"/>
    </row>
    <row r="6" spans="1:14" ht="23.25" customHeight="1">
      <c r="A6" s="629"/>
      <c r="B6" s="629"/>
      <c r="C6" s="629"/>
      <c r="D6" s="629"/>
      <c r="E6" s="158" t="s">
        <v>215</v>
      </c>
      <c r="F6" s="158" t="s">
        <v>208</v>
      </c>
      <c r="G6" s="623"/>
      <c r="H6" s="159" t="s">
        <v>118</v>
      </c>
      <c r="I6" s="160" t="s">
        <v>114</v>
      </c>
      <c r="J6" s="161" t="s">
        <v>119</v>
      </c>
      <c r="K6" s="162" t="s">
        <v>118</v>
      </c>
      <c r="L6" s="163" t="s">
        <v>114</v>
      </c>
      <c r="M6" s="161" t="s">
        <v>119</v>
      </c>
      <c r="N6" s="630"/>
    </row>
    <row r="7" spans="1:14" ht="24.75" customHeight="1">
      <c r="A7" s="62">
        <v>1</v>
      </c>
      <c r="B7" s="63" t="s">
        <v>55</v>
      </c>
      <c r="C7" s="63" t="s">
        <v>7</v>
      </c>
      <c r="D7" s="63" t="s">
        <v>74</v>
      </c>
      <c r="E7" s="66">
        <v>13070</v>
      </c>
      <c r="F7" s="66">
        <v>13070</v>
      </c>
      <c r="G7" s="104" t="s">
        <v>225</v>
      </c>
      <c r="H7" s="456"/>
      <c r="I7" s="153"/>
      <c r="J7" s="154"/>
      <c r="K7" s="108">
        <f>+E7*0.03</f>
        <v>392.09999999999997</v>
      </c>
      <c r="L7" s="137">
        <v>5</v>
      </c>
      <c r="M7" s="108">
        <f>+K7*L7</f>
        <v>1960.4999999999998</v>
      </c>
      <c r="N7" s="458">
        <f>SUM(J7,M7)</f>
        <v>1960.4999999999998</v>
      </c>
    </row>
    <row r="8" spans="1:14" ht="24.75" customHeight="1">
      <c r="A8" s="62">
        <v>2</v>
      </c>
      <c r="B8" s="64" t="s">
        <v>51</v>
      </c>
      <c r="C8" s="64" t="s">
        <v>7</v>
      </c>
      <c r="D8" s="64" t="s">
        <v>17</v>
      </c>
      <c r="E8" s="66">
        <v>13070</v>
      </c>
      <c r="F8" s="66">
        <v>13070</v>
      </c>
      <c r="G8" s="104" t="s">
        <v>227</v>
      </c>
      <c r="H8" s="152"/>
      <c r="I8" s="153"/>
      <c r="J8" s="152"/>
      <c r="K8" s="108">
        <f>+E8*0.03</f>
        <v>392.09999999999997</v>
      </c>
      <c r="L8" s="137">
        <v>1</v>
      </c>
      <c r="M8" s="108">
        <f>+K8*L8</f>
        <v>392.09999999999997</v>
      </c>
      <c r="N8" s="458">
        <f aca="true" t="shared" si="0" ref="N8:N26">SUM(J8,M8)</f>
        <v>392.09999999999997</v>
      </c>
    </row>
    <row r="9" spans="1:14" ht="24.75" customHeight="1">
      <c r="A9" s="62">
        <v>3</v>
      </c>
      <c r="B9" s="64" t="s">
        <v>80</v>
      </c>
      <c r="C9" s="64" t="s">
        <v>7</v>
      </c>
      <c r="D9" s="64" t="s">
        <v>79</v>
      </c>
      <c r="E9" s="107">
        <v>16030</v>
      </c>
      <c r="F9" s="107">
        <v>16030</v>
      </c>
      <c r="G9" s="104" t="s">
        <v>224</v>
      </c>
      <c r="H9" s="152"/>
      <c r="I9" s="153"/>
      <c r="J9" s="152"/>
      <c r="K9" s="108">
        <f>+E9*0.03</f>
        <v>480.9</v>
      </c>
      <c r="L9" s="137">
        <v>2</v>
      </c>
      <c r="M9" s="108">
        <f>+K9*L9</f>
        <v>961.8</v>
      </c>
      <c r="N9" s="458">
        <f t="shared" si="0"/>
        <v>961.8</v>
      </c>
    </row>
    <row r="10" spans="1:14" ht="24.75" customHeight="1">
      <c r="A10" s="62">
        <v>4</v>
      </c>
      <c r="B10" s="64" t="s">
        <v>78</v>
      </c>
      <c r="C10" s="64" t="s">
        <v>7</v>
      </c>
      <c r="D10" s="64" t="s">
        <v>77</v>
      </c>
      <c r="E10" s="66"/>
      <c r="F10" s="66">
        <v>16030</v>
      </c>
      <c r="G10" s="104" t="s">
        <v>224</v>
      </c>
      <c r="H10" s="152">
        <f>+F10*0.03</f>
        <v>480.9</v>
      </c>
      <c r="I10" s="153">
        <v>2</v>
      </c>
      <c r="J10" s="152">
        <f>+H10*I10</f>
        <v>961.8</v>
      </c>
      <c r="K10" s="108"/>
      <c r="L10" s="137"/>
      <c r="M10" s="108"/>
      <c r="N10" s="458">
        <f>SUM(J10,M10)</f>
        <v>961.8</v>
      </c>
    </row>
    <row r="11" spans="1:14" ht="24.75" customHeight="1">
      <c r="A11" s="62">
        <v>5</v>
      </c>
      <c r="B11" s="63" t="s">
        <v>60</v>
      </c>
      <c r="C11" s="63" t="s">
        <v>7</v>
      </c>
      <c r="D11" s="63" t="s">
        <v>59</v>
      </c>
      <c r="E11" s="66">
        <v>16030</v>
      </c>
      <c r="F11" s="66">
        <v>16030</v>
      </c>
      <c r="G11" s="104" t="s">
        <v>228</v>
      </c>
      <c r="H11" s="152"/>
      <c r="I11" s="153"/>
      <c r="J11" s="152"/>
      <c r="K11" s="108">
        <f>+E11*0.03</f>
        <v>480.9</v>
      </c>
      <c r="L11" s="137">
        <v>2</v>
      </c>
      <c r="M11" s="108">
        <f>+K11*L11</f>
        <v>961.8</v>
      </c>
      <c r="N11" s="458">
        <f t="shared" si="0"/>
        <v>961.8</v>
      </c>
    </row>
    <row r="12" spans="1:14" ht="24.75" customHeight="1">
      <c r="A12" s="62">
        <v>6</v>
      </c>
      <c r="B12" s="63" t="s">
        <v>84</v>
      </c>
      <c r="C12" s="63" t="s">
        <v>7</v>
      </c>
      <c r="D12" s="63" t="s">
        <v>83</v>
      </c>
      <c r="E12" s="66">
        <v>17550</v>
      </c>
      <c r="F12" s="66">
        <v>17200</v>
      </c>
      <c r="G12" s="104" t="s">
        <v>224</v>
      </c>
      <c r="H12" s="456"/>
      <c r="I12" s="137"/>
      <c r="J12" s="106"/>
      <c r="K12" s="108">
        <f>+E12*0.03</f>
        <v>526.5</v>
      </c>
      <c r="L12" s="137">
        <v>2</v>
      </c>
      <c r="M12" s="108">
        <f>+K12*L12</f>
        <v>1053</v>
      </c>
      <c r="N12" s="458">
        <f>SUM(J12,M12)</f>
        <v>1053</v>
      </c>
    </row>
    <row r="13" spans="1:14" ht="24.75" customHeight="1">
      <c r="A13" s="62">
        <v>7</v>
      </c>
      <c r="B13" s="63" t="s">
        <v>86</v>
      </c>
      <c r="C13" s="63" t="s">
        <v>11</v>
      </c>
      <c r="D13" s="63" t="s">
        <v>85</v>
      </c>
      <c r="E13" s="66">
        <v>13070</v>
      </c>
      <c r="F13" s="66">
        <v>13070</v>
      </c>
      <c r="G13" s="104" t="s">
        <v>224</v>
      </c>
      <c r="H13" s="456"/>
      <c r="I13" s="137"/>
      <c r="J13" s="106"/>
      <c r="K13" s="108">
        <f>+E13*0.03</f>
        <v>392.09999999999997</v>
      </c>
      <c r="L13" s="137">
        <v>2</v>
      </c>
      <c r="M13" s="108">
        <f>+K13*L13</f>
        <v>784.1999999999999</v>
      </c>
      <c r="N13" s="458">
        <f t="shared" si="0"/>
        <v>784.1999999999999</v>
      </c>
    </row>
    <row r="14" spans="1:14" ht="24.75" customHeight="1">
      <c r="A14" s="62">
        <v>8</v>
      </c>
      <c r="B14" s="63" t="s">
        <v>121</v>
      </c>
      <c r="C14" s="63" t="s">
        <v>0</v>
      </c>
      <c r="D14" s="63" t="s">
        <v>100</v>
      </c>
      <c r="E14" s="66"/>
      <c r="F14" s="66">
        <v>16030</v>
      </c>
      <c r="G14" s="443" t="s">
        <v>224</v>
      </c>
      <c r="H14" s="152">
        <f>+F14*0.03</f>
        <v>480.9</v>
      </c>
      <c r="I14" s="153">
        <v>2</v>
      </c>
      <c r="J14" s="152">
        <f>+H14*I14</f>
        <v>961.8</v>
      </c>
      <c r="K14" s="105"/>
      <c r="L14" s="65"/>
      <c r="M14" s="106"/>
      <c r="N14" s="458">
        <f>SUM(J14,M14)</f>
        <v>961.8</v>
      </c>
    </row>
    <row r="15" spans="1:14" ht="24.75" customHeight="1">
      <c r="A15" s="62">
        <v>9</v>
      </c>
      <c r="B15" s="63" t="s">
        <v>93</v>
      </c>
      <c r="C15" s="63" t="s">
        <v>6</v>
      </c>
      <c r="D15" s="63" t="s">
        <v>92</v>
      </c>
      <c r="E15" s="66">
        <v>14850</v>
      </c>
      <c r="F15" s="66">
        <v>14850</v>
      </c>
      <c r="G15" s="104" t="s">
        <v>224</v>
      </c>
      <c r="H15" s="108"/>
      <c r="I15" s="137"/>
      <c r="J15" s="106"/>
      <c r="K15" s="108">
        <f>+E15*0.03</f>
        <v>445.5</v>
      </c>
      <c r="L15" s="137">
        <v>2</v>
      </c>
      <c r="M15" s="108">
        <f>+K15*L15</f>
        <v>891</v>
      </c>
      <c r="N15" s="458">
        <f t="shared" si="0"/>
        <v>891</v>
      </c>
    </row>
    <row r="16" spans="1:14" ht="24.75" customHeight="1">
      <c r="A16" s="62">
        <v>10</v>
      </c>
      <c r="B16" s="63" t="s">
        <v>95</v>
      </c>
      <c r="C16" s="63" t="s">
        <v>5</v>
      </c>
      <c r="D16" s="63" t="s">
        <v>94</v>
      </c>
      <c r="E16" s="107">
        <v>12560</v>
      </c>
      <c r="F16" s="107">
        <v>12330</v>
      </c>
      <c r="G16" s="443" t="s">
        <v>224</v>
      </c>
      <c r="H16" s="108"/>
      <c r="I16" s="149"/>
      <c r="J16" s="63"/>
      <c r="K16" s="108">
        <f>+E16*0.03</f>
        <v>376.8</v>
      </c>
      <c r="L16" s="137">
        <v>2</v>
      </c>
      <c r="M16" s="108">
        <f>+K16*L16</f>
        <v>753.6</v>
      </c>
      <c r="N16" s="458">
        <f>SUM(J16,M16)</f>
        <v>753.6</v>
      </c>
    </row>
    <row r="17" spans="1:14" ht="24.75" customHeight="1">
      <c r="A17" s="62">
        <v>11</v>
      </c>
      <c r="B17" s="63" t="s">
        <v>69</v>
      </c>
      <c r="C17" s="63" t="s">
        <v>5</v>
      </c>
      <c r="D17" s="63" t="s">
        <v>68</v>
      </c>
      <c r="E17" s="66">
        <v>14850</v>
      </c>
      <c r="F17" s="66">
        <v>14850</v>
      </c>
      <c r="G17" s="443" t="s">
        <v>221</v>
      </c>
      <c r="H17" s="152"/>
      <c r="I17" s="153"/>
      <c r="J17" s="152"/>
      <c r="K17" s="105">
        <f>+E17*0.03</f>
        <v>445.5</v>
      </c>
      <c r="L17" s="65" t="s">
        <v>57</v>
      </c>
      <c r="M17" s="108">
        <f>+K17*L17</f>
        <v>891</v>
      </c>
      <c r="N17" s="458">
        <f>SUM(J17,M17)</f>
        <v>891</v>
      </c>
    </row>
    <row r="18" spans="1:14" s="139" customFormat="1" ht="24.75" customHeight="1">
      <c r="A18" s="62">
        <v>12</v>
      </c>
      <c r="B18" s="138" t="s">
        <v>122</v>
      </c>
      <c r="C18" s="138" t="s">
        <v>8</v>
      </c>
      <c r="D18" s="138" t="s">
        <v>58</v>
      </c>
      <c r="E18" s="107"/>
      <c r="F18" s="107">
        <v>16030</v>
      </c>
      <c r="G18" s="104" t="s">
        <v>227</v>
      </c>
      <c r="H18" s="152">
        <f>+F18*0.03</f>
        <v>480.9</v>
      </c>
      <c r="I18" s="153">
        <v>1</v>
      </c>
      <c r="J18" s="152">
        <f>+H18*I18</f>
        <v>480.9</v>
      </c>
      <c r="K18" s="105"/>
      <c r="L18" s="65"/>
      <c r="M18" s="106"/>
      <c r="N18" s="458">
        <f t="shared" si="0"/>
        <v>480.9</v>
      </c>
    </row>
    <row r="19" spans="1:14" ht="24.75" customHeight="1">
      <c r="A19" s="62">
        <v>13</v>
      </c>
      <c r="B19" s="63" t="s">
        <v>67</v>
      </c>
      <c r="C19" s="63" t="s">
        <v>66</v>
      </c>
      <c r="D19" s="63" t="s">
        <v>188</v>
      </c>
      <c r="E19" s="66"/>
      <c r="F19" s="66">
        <v>16030</v>
      </c>
      <c r="G19" s="104" t="s">
        <v>224</v>
      </c>
      <c r="H19" s="152">
        <f>+F19*0.03</f>
        <v>480.9</v>
      </c>
      <c r="I19" s="153">
        <v>2</v>
      </c>
      <c r="J19" s="152">
        <f>+H19*I19</f>
        <v>961.8</v>
      </c>
      <c r="K19" s="105"/>
      <c r="L19" s="65"/>
      <c r="M19" s="106"/>
      <c r="N19" s="458">
        <f>SUM(J19,M19)</f>
        <v>961.8</v>
      </c>
    </row>
    <row r="20" spans="1:14" ht="24.75" customHeight="1">
      <c r="A20" s="62">
        <v>14</v>
      </c>
      <c r="B20" s="63" t="s">
        <v>98</v>
      </c>
      <c r="C20" s="63" t="s">
        <v>66</v>
      </c>
      <c r="D20" s="63" t="s">
        <v>189</v>
      </c>
      <c r="E20" s="66">
        <v>16030</v>
      </c>
      <c r="F20" s="66">
        <v>16030</v>
      </c>
      <c r="G20" s="104" t="s">
        <v>224</v>
      </c>
      <c r="H20" s="152"/>
      <c r="I20" s="153"/>
      <c r="J20" s="152"/>
      <c r="K20" s="105">
        <f>+E20*0.03</f>
        <v>480.9</v>
      </c>
      <c r="L20" s="65" t="s">
        <v>57</v>
      </c>
      <c r="M20" s="108">
        <f>+K20*L20</f>
        <v>961.8</v>
      </c>
      <c r="N20" s="458">
        <f t="shared" si="0"/>
        <v>961.8</v>
      </c>
    </row>
    <row r="21" spans="1:14" ht="24.75" customHeight="1">
      <c r="A21" s="62">
        <v>15</v>
      </c>
      <c r="B21" s="63" t="s">
        <v>65</v>
      </c>
      <c r="C21" s="63" t="s">
        <v>63</v>
      </c>
      <c r="D21" s="63" t="s">
        <v>64</v>
      </c>
      <c r="E21" s="66"/>
      <c r="F21" s="66">
        <v>13070</v>
      </c>
      <c r="G21" s="104" t="s">
        <v>224</v>
      </c>
      <c r="H21" s="152">
        <f>+F21*0.03</f>
        <v>392.09999999999997</v>
      </c>
      <c r="I21" s="153">
        <v>2</v>
      </c>
      <c r="J21" s="152">
        <f>+H21*I21</f>
        <v>784.1999999999999</v>
      </c>
      <c r="K21" s="105"/>
      <c r="L21" s="65"/>
      <c r="M21" s="106"/>
      <c r="N21" s="458">
        <f t="shared" si="0"/>
        <v>784.1999999999999</v>
      </c>
    </row>
    <row r="22" spans="1:14" ht="23.25" customHeight="1">
      <c r="A22" s="62">
        <v>16</v>
      </c>
      <c r="B22" s="63" t="s">
        <v>71</v>
      </c>
      <c r="C22" s="63" t="s">
        <v>63</v>
      </c>
      <c r="D22" s="63" t="s">
        <v>70</v>
      </c>
      <c r="E22" s="66">
        <v>14030</v>
      </c>
      <c r="F22" s="66">
        <v>13760</v>
      </c>
      <c r="G22" s="104"/>
      <c r="H22" s="152"/>
      <c r="I22" s="153"/>
      <c r="J22" s="152"/>
      <c r="K22" s="105"/>
      <c r="L22" s="65"/>
      <c r="M22" s="106"/>
      <c r="N22" s="458">
        <f t="shared" si="0"/>
        <v>0</v>
      </c>
    </row>
    <row r="23" spans="1:14" s="120" customFormat="1" ht="23.25" customHeight="1">
      <c r="A23" s="68"/>
      <c r="B23" s="69"/>
      <c r="C23" s="69"/>
      <c r="D23" s="69"/>
      <c r="E23" s="70"/>
      <c r="F23" s="70"/>
      <c r="G23" s="117"/>
      <c r="H23" s="134"/>
      <c r="I23" s="150"/>
      <c r="J23" s="118"/>
      <c r="K23" s="395"/>
      <c r="L23" s="61"/>
      <c r="M23" s="118"/>
      <c r="N23" s="119"/>
    </row>
    <row r="24" spans="1:14" ht="24" customHeight="1">
      <c r="A24" s="55">
        <v>17</v>
      </c>
      <c r="B24" s="56" t="s">
        <v>102</v>
      </c>
      <c r="C24" s="56" t="s">
        <v>10</v>
      </c>
      <c r="D24" s="56" t="s">
        <v>72</v>
      </c>
      <c r="E24" s="71"/>
      <c r="F24" s="71">
        <v>14030</v>
      </c>
      <c r="G24" s="110" t="s">
        <v>224</v>
      </c>
      <c r="H24" s="464">
        <f>+F24*0.03</f>
        <v>420.9</v>
      </c>
      <c r="I24" s="465">
        <v>2</v>
      </c>
      <c r="J24" s="464">
        <f>+H24*I24</f>
        <v>841.8</v>
      </c>
      <c r="K24" s="112"/>
      <c r="L24" s="57"/>
      <c r="M24" s="111"/>
      <c r="N24" s="155">
        <f t="shared" si="0"/>
        <v>841.8</v>
      </c>
    </row>
    <row r="25" spans="1:14" ht="24" customHeight="1">
      <c r="A25" s="58">
        <v>18</v>
      </c>
      <c r="B25" s="59" t="s">
        <v>73</v>
      </c>
      <c r="C25" s="59" t="s">
        <v>10</v>
      </c>
      <c r="D25" s="59" t="s">
        <v>72</v>
      </c>
      <c r="E25" s="72"/>
      <c r="F25" s="72">
        <v>12810</v>
      </c>
      <c r="G25" s="439" t="s">
        <v>224</v>
      </c>
      <c r="H25" s="466">
        <f>+F25*0.03</f>
        <v>384.3</v>
      </c>
      <c r="I25" s="467">
        <v>2</v>
      </c>
      <c r="J25" s="466">
        <f>+H25*I25</f>
        <v>768.6</v>
      </c>
      <c r="K25" s="114"/>
      <c r="L25" s="60"/>
      <c r="M25" s="113"/>
      <c r="N25" s="156">
        <f t="shared" si="0"/>
        <v>768.6</v>
      </c>
    </row>
    <row r="26" spans="1:14" ht="24" customHeight="1">
      <c r="A26" s="68"/>
      <c r="B26" s="69"/>
      <c r="C26" s="69"/>
      <c r="D26" s="69"/>
      <c r="E26" s="70"/>
      <c r="F26" s="70"/>
      <c r="G26" s="115" t="s">
        <v>123</v>
      </c>
      <c r="H26" s="134"/>
      <c r="I26" s="150"/>
      <c r="J26" s="109">
        <f>SUM(J24:J25)</f>
        <v>1610.4</v>
      </c>
      <c r="K26" s="73"/>
      <c r="L26" s="116"/>
      <c r="M26" s="109">
        <f>SUM(M24:M25)</f>
        <v>0</v>
      </c>
      <c r="N26" s="164">
        <f t="shared" si="0"/>
        <v>1610.4</v>
      </c>
    </row>
    <row r="27" spans="1:14" s="120" customFormat="1" ht="18" customHeight="1">
      <c r="A27" s="68"/>
      <c r="B27" s="69"/>
      <c r="C27" s="69"/>
      <c r="D27" s="69"/>
      <c r="E27" s="69"/>
      <c r="F27" s="69"/>
      <c r="G27" s="117"/>
      <c r="H27" s="134"/>
      <c r="I27" s="150"/>
      <c r="J27" s="118"/>
      <c r="K27" s="69"/>
      <c r="L27" s="117"/>
      <c r="M27" s="118"/>
      <c r="N27" s="119"/>
    </row>
    <row r="28" spans="1:14" ht="24" customHeight="1">
      <c r="A28" s="62">
        <v>19</v>
      </c>
      <c r="B28" s="63" t="s">
        <v>50</v>
      </c>
      <c r="C28" s="63" t="s">
        <v>10</v>
      </c>
      <c r="D28" s="63" t="s">
        <v>1</v>
      </c>
      <c r="E28" s="66"/>
      <c r="F28" s="66">
        <v>13070</v>
      </c>
      <c r="G28" s="104" t="s">
        <v>224</v>
      </c>
      <c r="H28" s="152">
        <f>+F28*0.03</f>
        <v>392.09999999999997</v>
      </c>
      <c r="I28" s="153">
        <v>2</v>
      </c>
      <c r="J28" s="152">
        <f>+H28*I28</f>
        <v>784.1999999999999</v>
      </c>
      <c r="K28" s="105"/>
      <c r="L28" s="65"/>
      <c r="M28" s="106"/>
      <c r="N28" s="458">
        <f>SUM(J28,M28)</f>
        <v>784.1999999999999</v>
      </c>
    </row>
    <row r="29" spans="1:14" s="120" customFormat="1" ht="18" customHeight="1">
      <c r="A29" s="68"/>
      <c r="B29" s="69"/>
      <c r="C29" s="69"/>
      <c r="D29" s="69"/>
      <c r="E29" s="69"/>
      <c r="F29" s="69"/>
      <c r="G29" s="117"/>
      <c r="H29" s="134"/>
      <c r="I29" s="150"/>
      <c r="J29" s="118"/>
      <c r="K29" s="69"/>
      <c r="L29" s="117"/>
      <c r="M29" s="118"/>
      <c r="N29" s="119"/>
    </row>
    <row r="30" spans="1:14" ht="24" customHeight="1">
      <c r="A30" s="55">
        <v>20</v>
      </c>
      <c r="B30" s="56" t="s">
        <v>105</v>
      </c>
      <c r="C30" s="56" t="s">
        <v>103</v>
      </c>
      <c r="D30" s="56" t="s">
        <v>104</v>
      </c>
      <c r="E30" s="71">
        <v>14850</v>
      </c>
      <c r="F30" s="71">
        <v>14850</v>
      </c>
      <c r="G30" s="110" t="s">
        <v>228</v>
      </c>
      <c r="H30" s="464"/>
      <c r="I30" s="465"/>
      <c r="J30" s="464"/>
      <c r="K30" s="112">
        <f>+E30*0.03</f>
        <v>445.5</v>
      </c>
      <c r="L30" s="57" t="s">
        <v>57</v>
      </c>
      <c r="M30" s="111">
        <f>+K30*L30</f>
        <v>891</v>
      </c>
      <c r="N30" s="155">
        <f>SUM(J30,M30)</f>
        <v>891</v>
      </c>
    </row>
    <row r="31" spans="1:14" ht="24" customHeight="1">
      <c r="A31" s="58">
        <v>21</v>
      </c>
      <c r="B31" s="59" t="s">
        <v>106</v>
      </c>
      <c r="C31" s="59" t="s">
        <v>103</v>
      </c>
      <c r="D31" s="59" t="s">
        <v>104</v>
      </c>
      <c r="E31" s="72">
        <v>13760</v>
      </c>
      <c r="F31" s="72">
        <v>13310</v>
      </c>
      <c r="G31" s="439" t="s">
        <v>228</v>
      </c>
      <c r="H31" s="466"/>
      <c r="I31" s="467"/>
      <c r="J31" s="466"/>
      <c r="K31" s="114">
        <f>+E31*0.03</f>
        <v>412.8</v>
      </c>
      <c r="L31" s="60" t="s">
        <v>57</v>
      </c>
      <c r="M31" s="113">
        <f>+K31*L31</f>
        <v>825.6</v>
      </c>
      <c r="N31" s="156">
        <f>SUM(J31,M31)</f>
        <v>825.6</v>
      </c>
    </row>
    <row r="32" spans="1:14" ht="24" customHeight="1">
      <c r="A32" s="68"/>
      <c r="B32" s="69"/>
      <c r="C32" s="69"/>
      <c r="D32" s="69"/>
      <c r="E32" s="69"/>
      <c r="F32" s="69"/>
      <c r="G32" s="115" t="s">
        <v>124</v>
      </c>
      <c r="H32" s="134"/>
      <c r="I32" s="150"/>
      <c r="J32" s="109">
        <f>SUM(J30:J31)</f>
        <v>0</v>
      </c>
      <c r="K32" s="73" t="s">
        <v>145</v>
      </c>
      <c r="L32" s="116"/>
      <c r="M32" s="109">
        <f>SUM(M30:M31)</f>
        <v>1716.6</v>
      </c>
      <c r="N32" s="164">
        <f>SUM(N30:N31)</f>
        <v>1716.6</v>
      </c>
    </row>
    <row r="33" spans="1:14" ht="18" customHeight="1">
      <c r="A33" s="73"/>
      <c r="B33" s="73"/>
      <c r="C33" s="73"/>
      <c r="D33" s="73"/>
      <c r="E33" s="73"/>
      <c r="F33" s="73"/>
      <c r="G33" s="121"/>
      <c r="H33" s="135"/>
      <c r="I33" s="151"/>
      <c r="J33" s="73"/>
      <c r="K33" s="73"/>
      <c r="L33" s="116"/>
      <c r="M33" s="122"/>
      <c r="N33" s="123"/>
    </row>
    <row r="34" spans="1:14" ht="24" customHeight="1">
      <c r="A34" s="124"/>
      <c r="B34" s="123"/>
      <c r="C34" s="123"/>
      <c r="D34" s="123"/>
      <c r="E34" s="123"/>
      <c r="F34" s="123"/>
      <c r="G34" s="165" t="s">
        <v>13</v>
      </c>
      <c r="H34" s="166"/>
      <c r="I34" s="157"/>
      <c r="J34" s="441">
        <f>SUM(J7:J22,J26,J28,J32)</f>
        <v>6545.099999999999</v>
      </c>
      <c r="K34" s="441"/>
      <c r="L34" s="441"/>
      <c r="M34" s="441">
        <f>SUM(M7:M22,M26,M28,M32)</f>
        <v>11327.4</v>
      </c>
      <c r="N34" s="441">
        <f>SUM(N7:N22,N26,N28,N32)</f>
        <v>17872.5</v>
      </c>
    </row>
  </sheetData>
  <sheetProtection password="CC71" sheet="1" selectLockedCells="1" selectUnlockedCells="1"/>
  <mergeCells count="13">
    <mergeCell ref="K5:M5"/>
    <mergeCell ref="C4:C6"/>
    <mergeCell ref="D4:D6"/>
    <mergeCell ref="E4:F4"/>
    <mergeCell ref="G4:G6"/>
    <mergeCell ref="H4:M4"/>
    <mergeCell ref="A1:N1"/>
    <mergeCell ref="A2:N2"/>
    <mergeCell ref="A3:N3"/>
    <mergeCell ref="A4:A6"/>
    <mergeCell ref="B4:B6"/>
    <mergeCell ref="N4:N6"/>
    <mergeCell ref="H5:J5"/>
  </mergeCells>
  <printOptions/>
  <pageMargins left="0.45" right="0.18" top="0.58" bottom="0.43" header="0.28" footer="0.5"/>
  <pageSetup horizontalDpi="600" verticalDpi="600" orientation="landscape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view="pageBreakPreview" zoomScaleSheetLayoutView="100" zoomScalePageLayoutView="0" workbookViewId="0" topLeftCell="A1">
      <selection activeCell="O1" sqref="O1"/>
    </sheetView>
  </sheetViews>
  <sheetFormatPr defaultColWidth="9.140625" defaultRowHeight="21.75"/>
  <cols>
    <col min="1" max="1" width="4.140625" style="103" customWidth="1"/>
    <col min="2" max="2" width="23.57421875" style="103" customWidth="1"/>
    <col min="3" max="3" width="14.7109375" style="103" customWidth="1"/>
    <col min="4" max="4" width="17.00390625" style="103" customWidth="1"/>
    <col min="5" max="6" width="10.28125" style="103" customWidth="1"/>
    <col min="7" max="7" width="14.140625" style="125" customWidth="1"/>
    <col min="8" max="8" width="7.8515625" style="136" customWidth="1"/>
    <col min="9" max="9" width="5.57421875" style="148" customWidth="1"/>
    <col min="10" max="10" width="8.28125" style="103" customWidth="1"/>
    <col min="11" max="11" width="9.00390625" style="103" customWidth="1"/>
    <col min="12" max="12" width="4.57421875" style="126" customWidth="1"/>
    <col min="13" max="13" width="9.140625" style="127" customWidth="1"/>
    <col min="14" max="14" width="13.00390625" style="67" customWidth="1"/>
    <col min="15" max="16384" width="9.140625" style="103" customWidth="1"/>
  </cols>
  <sheetData>
    <row r="1" spans="1:14" ht="17.25">
      <c r="A1" s="625" t="s">
        <v>204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</row>
    <row r="2" spans="1:14" ht="19.5" customHeight="1">
      <c r="A2" s="627" t="s">
        <v>230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</row>
    <row r="3" spans="1:14" ht="20.25" customHeight="1">
      <c r="A3" s="628" t="s">
        <v>254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</row>
    <row r="4" spans="1:14" ht="21.75" customHeight="1">
      <c r="A4" s="629" t="s">
        <v>18</v>
      </c>
      <c r="B4" s="629" t="s">
        <v>44</v>
      </c>
      <c r="C4" s="629" t="s">
        <v>3</v>
      </c>
      <c r="D4" s="629" t="s">
        <v>4</v>
      </c>
      <c r="E4" s="621" t="s">
        <v>190</v>
      </c>
      <c r="F4" s="622"/>
      <c r="G4" s="623" t="s">
        <v>34</v>
      </c>
      <c r="H4" s="624" t="s">
        <v>108</v>
      </c>
      <c r="I4" s="624"/>
      <c r="J4" s="624"/>
      <c r="K4" s="624"/>
      <c r="L4" s="624"/>
      <c r="M4" s="624"/>
      <c r="N4" s="630" t="s">
        <v>45</v>
      </c>
    </row>
    <row r="5" spans="1:14" ht="21.75" customHeight="1">
      <c r="A5" s="629"/>
      <c r="B5" s="629"/>
      <c r="C5" s="629"/>
      <c r="D5" s="629"/>
      <c r="E5" s="157" t="s">
        <v>111</v>
      </c>
      <c r="F5" s="157" t="s">
        <v>112</v>
      </c>
      <c r="G5" s="623"/>
      <c r="H5" s="624" t="s">
        <v>112</v>
      </c>
      <c r="I5" s="624"/>
      <c r="J5" s="624"/>
      <c r="K5" s="624" t="s">
        <v>111</v>
      </c>
      <c r="L5" s="624"/>
      <c r="M5" s="624"/>
      <c r="N5" s="630"/>
    </row>
    <row r="6" spans="1:14" ht="23.25" customHeight="1">
      <c r="A6" s="629"/>
      <c r="B6" s="629"/>
      <c r="C6" s="629"/>
      <c r="D6" s="629"/>
      <c r="E6" s="158" t="s">
        <v>215</v>
      </c>
      <c r="F6" s="158" t="s">
        <v>208</v>
      </c>
      <c r="G6" s="623"/>
      <c r="H6" s="159" t="s">
        <v>118</v>
      </c>
      <c r="I6" s="160" t="s">
        <v>114</v>
      </c>
      <c r="J6" s="161" t="s">
        <v>119</v>
      </c>
      <c r="K6" s="162" t="s">
        <v>118</v>
      </c>
      <c r="L6" s="163" t="s">
        <v>114</v>
      </c>
      <c r="M6" s="161" t="s">
        <v>119</v>
      </c>
      <c r="N6" s="630"/>
    </row>
    <row r="7" spans="1:14" ht="24.75" customHeight="1">
      <c r="A7" s="62">
        <v>1</v>
      </c>
      <c r="B7" s="63" t="s">
        <v>55</v>
      </c>
      <c r="C7" s="63" t="s">
        <v>7</v>
      </c>
      <c r="D7" s="63" t="s">
        <v>74</v>
      </c>
      <c r="E7" s="66">
        <v>13070</v>
      </c>
      <c r="F7" s="66">
        <v>13070</v>
      </c>
      <c r="G7" s="104"/>
      <c r="H7" s="456"/>
      <c r="I7" s="153"/>
      <c r="J7" s="154"/>
      <c r="K7" s="108"/>
      <c r="L7" s="137"/>
      <c r="M7" s="108"/>
      <c r="N7" s="487">
        <f>SUM(J7,M7)</f>
        <v>0</v>
      </c>
    </row>
    <row r="8" spans="1:14" ht="24.75" customHeight="1">
      <c r="A8" s="62">
        <v>2</v>
      </c>
      <c r="B8" s="64" t="s">
        <v>51</v>
      </c>
      <c r="C8" s="64" t="s">
        <v>7</v>
      </c>
      <c r="D8" s="64" t="s">
        <v>17</v>
      </c>
      <c r="E8" s="66">
        <v>13070</v>
      </c>
      <c r="F8" s="66">
        <v>13070</v>
      </c>
      <c r="G8" s="104" t="s">
        <v>229</v>
      </c>
      <c r="H8" s="152"/>
      <c r="I8" s="153"/>
      <c r="J8" s="152"/>
      <c r="K8" s="108">
        <f>+E8*0.03</f>
        <v>392.09999999999997</v>
      </c>
      <c r="L8" s="137">
        <v>1</v>
      </c>
      <c r="M8" s="108">
        <f>+K8*L8</f>
        <v>392.09999999999997</v>
      </c>
      <c r="N8" s="487">
        <f aca="true" t="shared" si="0" ref="N8:N25">SUM(J8,M8)</f>
        <v>392.09999999999997</v>
      </c>
    </row>
    <row r="9" spans="1:14" ht="24.75" customHeight="1">
      <c r="A9" s="62">
        <v>3</v>
      </c>
      <c r="B9" s="64" t="s">
        <v>80</v>
      </c>
      <c r="C9" s="64" t="s">
        <v>7</v>
      </c>
      <c r="D9" s="64" t="s">
        <v>79</v>
      </c>
      <c r="E9" s="107">
        <v>16030</v>
      </c>
      <c r="F9" s="107">
        <v>16030</v>
      </c>
      <c r="G9" s="104"/>
      <c r="H9" s="152"/>
      <c r="I9" s="153"/>
      <c r="J9" s="152"/>
      <c r="K9" s="108"/>
      <c r="L9" s="137"/>
      <c r="M9" s="108"/>
      <c r="N9" s="487">
        <f t="shared" si="0"/>
        <v>0</v>
      </c>
    </row>
    <row r="10" spans="1:14" ht="24.75" customHeight="1">
      <c r="A10" s="62">
        <v>4</v>
      </c>
      <c r="B10" s="64" t="s">
        <v>78</v>
      </c>
      <c r="C10" s="64" t="s">
        <v>7</v>
      </c>
      <c r="D10" s="64" t="s">
        <v>77</v>
      </c>
      <c r="E10" s="66"/>
      <c r="F10" s="66">
        <v>16030</v>
      </c>
      <c r="G10" s="104"/>
      <c r="H10" s="152"/>
      <c r="I10" s="153"/>
      <c r="J10" s="152"/>
      <c r="K10" s="108"/>
      <c r="L10" s="137"/>
      <c r="M10" s="108"/>
      <c r="N10" s="487">
        <f>SUM(J10,M10)</f>
        <v>0</v>
      </c>
    </row>
    <row r="11" spans="1:14" ht="24.75" customHeight="1">
      <c r="A11" s="62">
        <v>5</v>
      </c>
      <c r="B11" s="63" t="s">
        <v>60</v>
      </c>
      <c r="C11" s="63" t="s">
        <v>7</v>
      </c>
      <c r="D11" s="63" t="s">
        <v>59</v>
      </c>
      <c r="E11" s="66">
        <v>16030</v>
      </c>
      <c r="F11" s="66">
        <v>16030</v>
      </c>
      <c r="G11" s="104"/>
      <c r="H11" s="152"/>
      <c r="I11" s="153"/>
      <c r="J11" s="152"/>
      <c r="K11" s="108"/>
      <c r="L11" s="137"/>
      <c r="M11" s="106"/>
      <c r="N11" s="487">
        <f t="shared" si="0"/>
        <v>0</v>
      </c>
    </row>
    <row r="12" spans="1:14" ht="24.75" customHeight="1">
      <c r="A12" s="62">
        <v>6</v>
      </c>
      <c r="B12" s="63" t="s">
        <v>84</v>
      </c>
      <c r="C12" s="63" t="s">
        <v>7</v>
      </c>
      <c r="D12" s="63" t="s">
        <v>83</v>
      </c>
      <c r="E12" s="66">
        <v>17550</v>
      </c>
      <c r="F12" s="66">
        <v>17200</v>
      </c>
      <c r="G12" s="104"/>
      <c r="H12" s="456"/>
      <c r="I12" s="137"/>
      <c r="J12" s="106"/>
      <c r="K12" s="108"/>
      <c r="L12" s="137"/>
      <c r="M12" s="108"/>
      <c r="N12" s="487">
        <f>SUM(J12,M12)</f>
        <v>0</v>
      </c>
    </row>
    <row r="13" spans="1:14" ht="24.75" customHeight="1">
      <c r="A13" s="62">
        <v>7</v>
      </c>
      <c r="B13" s="63" t="s">
        <v>86</v>
      </c>
      <c r="C13" s="63" t="s">
        <v>11</v>
      </c>
      <c r="D13" s="63" t="s">
        <v>85</v>
      </c>
      <c r="E13" s="66">
        <v>13070</v>
      </c>
      <c r="F13" s="66">
        <v>13070</v>
      </c>
      <c r="G13" s="104"/>
      <c r="H13" s="456"/>
      <c r="I13" s="137"/>
      <c r="J13" s="106"/>
      <c r="K13" s="108"/>
      <c r="L13" s="137"/>
      <c r="M13" s="108"/>
      <c r="N13" s="487">
        <f t="shared" si="0"/>
        <v>0</v>
      </c>
    </row>
    <row r="14" spans="1:14" ht="24.75" customHeight="1">
      <c r="A14" s="62">
        <v>8</v>
      </c>
      <c r="B14" s="63" t="s">
        <v>121</v>
      </c>
      <c r="C14" s="63" t="s">
        <v>0</v>
      </c>
      <c r="D14" s="63" t="s">
        <v>100</v>
      </c>
      <c r="E14" s="66"/>
      <c r="F14" s="66">
        <v>16030</v>
      </c>
      <c r="G14" s="443"/>
      <c r="H14" s="152"/>
      <c r="I14" s="153"/>
      <c r="J14" s="152"/>
      <c r="K14" s="105"/>
      <c r="L14" s="65"/>
      <c r="M14" s="106"/>
      <c r="N14" s="487">
        <f>SUM(J14,M14)</f>
        <v>0</v>
      </c>
    </row>
    <row r="15" spans="1:14" ht="24.75" customHeight="1">
      <c r="A15" s="62">
        <v>9</v>
      </c>
      <c r="B15" s="63" t="s">
        <v>93</v>
      </c>
      <c r="C15" s="63" t="s">
        <v>6</v>
      </c>
      <c r="D15" s="63" t="s">
        <v>92</v>
      </c>
      <c r="E15" s="66">
        <v>14850</v>
      </c>
      <c r="F15" s="66">
        <v>14850</v>
      </c>
      <c r="G15" s="104"/>
      <c r="H15" s="108"/>
      <c r="I15" s="137"/>
      <c r="J15" s="106"/>
      <c r="K15" s="108"/>
      <c r="L15" s="137"/>
      <c r="M15" s="108"/>
      <c r="N15" s="487">
        <f t="shared" si="0"/>
        <v>0</v>
      </c>
    </row>
    <row r="16" spans="1:14" ht="24.75" customHeight="1">
      <c r="A16" s="62">
        <v>10</v>
      </c>
      <c r="B16" s="63" t="s">
        <v>95</v>
      </c>
      <c r="C16" s="63" t="s">
        <v>5</v>
      </c>
      <c r="D16" s="63" t="s">
        <v>94</v>
      </c>
      <c r="E16" s="107">
        <v>12560</v>
      </c>
      <c r="F16" s="107">
        <v>12330</v>
      </c>
      <c r="G16" s="443"/>
      <c r="H16" s="108"/>
      <c r="I16" s="149"/>
      <c r="J16" s="63"/>
      <c r="K16" s="108"/>
      <c r="L16" s="137"/>
      <c r="M16" s="108"/>
      <c r="N16" s="487">
        <f>SUM(J16,M16)</f>
        <v>0</v>
      </c>
    </row>
    <row r="17" spans="1:14" ht="24.75" customHeight="1">
      <c r="A17" s="62">
        <v>11</v>
      </c>
      <c r="B17" s="63" t="s">
        <v>69</v>
      </c>
      <c r="C17" s="63" t="s">
        <v>5</v>
      </c>
      <c r="D17" s="63" t="s">
        <v>68</v>
      </c>
      <c r="E17" s="66">
        <v>14850</v>
      </c>
      <c r="F17" s="66">
        <v>14850</v>
      </c>
      <c r="G17" s="443" t="s">
        <v>224</v>
      </c>
      <c r="H17" s="152"/>
      <c r="I17" s="153"/>
      <c r="J17" s="152"/>
      <c r="K17" s="108">
        <f>+E17*0.03</f>
        <v>445.5</v>
      </c>
      <c r="L17" s="137">
        <v>2</v>
      </c>
      <c r="M17" s="108">
        <f>+K17*L17</f>
        <v>891</v>
      </c>
      <c r="N17" s="487">
        <f>SUM(J17,M17)</f>
        <v>891</v>
      </c>
    </row>
    <row r="18" spans="1:14" s="139" customFormat="1" ht="24.75" customHeight="1">
      <c r="A18" s="62">
        <v>12</v>
      </c>
      <c r="B18" s="138" t="s">
        <v>122</v>
      </c>
      <c r="C18" s="138" t="s">
        <v>8</v>
      </c>
      <c r="D18" s="138" t="s">
        <v>58</v>
      </c>
      <c r="E18" s="107"/>
      <c r="F18" s="107">
        <v>16030</v>
      </c>
      <c r="G18" s="104" t="s">
        <v>229</v>
      </c>
      <c r="H18" s="152">
        <f>+F18*0.03</f>
        <v>480.9</v>
      </c>
      <c r="I18" s="153">
        <v>1</v>
      </c>
      <c r="J18" s="152">
        <f>+H18*I18</f>
        <v>480.9</v>
      </c>
      <c r="K18" s="105"/>
      <c r="L18" s="65"/>
      <c r="M18" s="106"/>
      <c r="N18" s="487">
        <f t="shared" si="0"/>
        <v>480.9</v>
      </c>
    </row>
    <row r="19" spans="1:14" ht="24.75" customHeight="1">
      <c r="A19" s="62">
        <v>13</v>
      </c>
      <c r="B19" s="63" t="s">
        <v>67</v>
      </c>
      <c r="C19" s="63" t="s">
        <v>66</v>
      </c>
      <c r="D19" s="63" t="s">
        <v>188</v>
      </c>
      <c r="E19" s="66"/>
      <c r="F19" s="66">
        <v>16030</v>
      </c>
      <c r="G19" s="104"/>
      <c r="H19" s="152"/>
      <c r="I19" s="153"/>
      <c r="J19" s="152"/>
      <c r="K19" s="105"/>
      <c r="L19" s="65"/>
      <c r="M19" s="106"/>
      <c r="N19" s="487">
        <f>SUM(J19,M19)</f>
        <v>0</v>
      </c>
    </row>
    <row r="20" spans="1:14" ht="24.75" customHeight="1">
      <c r="A20" s="62">
        <v>14</v>
      </c>
      <c r="B20" s="63" t="s">
        <v>98</v>
      </c>
      <c r="C20" s="63" t="s">
        <v>66</v>
      </c>
      <c r="D20" s="63" t="s">
        <v>189</v>
      </c>
      <c r="E20" s="66">
        <v>16030</v>
      </c>
      <c r="F20" s="66">
        <v>16030</v>
      </c>
      <c r="G20" s="104"/>
      <c r="H20" s="152"/>
      <c r="I20" s="153"/>
      <c r="J20" s="152"/>
      <c r="K20" s="105"/>
      <c r="L20" s="65"/>
      <c r="M20" s="106"/>
      <c r="N20" s="487">
        <f t="shared" si="0"/>
        <v>0</v>
      </c>
    </row>
    <row r="21" spans="1:14" ht="24.75" customHeight="1">
      <c r="A21" s="62">
        <v>15</v>
      </c>
      <c r="B21" s="63" t="s">
        <v>65</v>
      </c>
      <c r="C21" s="63" t="s">
        <v>63</v>
      </c>
      <c r="D21" s="63" t="s">
        <v>64</v>
      </c>
      <c r="E21" s="66"/>
      <c r="F21" s="66">
        <v>13070</v>
      </c>
      <c r="G21" s="104"/>
      <c r="H21" s="152"/>
      <c r="I21" s="153"/>
      <c r="J21" s="152"/>
      <c r="K21" s="105"/>
      <c r="L21" s="65"/>
      <c r="M21" s="106"/>
      <c r="N21" s="487">
        <f t="shared" si="0"/>
        <v>0</v>
      </c>
    </row>
    <row r="22" spans="1:14" ht="23.25" customHeight="1">
      <c r="A22" s="62">
        <v>16</v>
      </c>
      <c r="B22" s="63" t="s">
        <v>71</v>
      </c>
      <c r="C22" s="63" t="s">
        <v>63</v>
      </c>
      <c r="D22" s="63" t="s">
        <v>70</v>
      </c>
      <c r="E22" s="66">
        <v>14030</v>
      </c>
      <c r="F22" s="66">
        <v>13760</v>
      </c>
      <c r="G22" s="104"/>
      <c r="H22" s="152"/>
      <c r="I22" s="153"/>
      <c r="J22" s="152"/>
      <c r="K22" s="105"/>
      <c r="L22" s="65"/>
      <c r="M22" s="106"/>
      <c r="N22" s="487">
        <f t="shared" si="0"/>
        <v>0</v>
      </c>
    </row>
    <row r="23" spans="1:14" ht="24" customHeight="1">
      <c r="A23" s="55">
        <v>17</v>
      </c>
      <c r="B23" s="56" t="s">
        <v>102</v>
      </c>
      <c r="C23" s="56" t="s">
        <v>10</v>
      </c>
      <c r="D23" s="56" t="s">
        <v>72</v>
      </c>
      <c r="E23" s="71"/>
      <c r="F23" s="71">
        <v>14030</v>
      </c>
      <c r="G23" s="110"/>
      <c r="H23" s="464"/>
      <c r="I23" s="465"/>
      <c r="J23" s="464"/>
      <c r="K23" s="112"/>
      <c r="L23" s="57"/>
      <c r="M23" s="111"/>
      <c r="N23" s="155">
        <f t="shared" si="0"/>
        <v>0</v>
      </c>
    </row>
    <row r="24" spans="1:14" ht="24" customHeight="1">
      <c r="A24" s="58">
        <v>18</v>
      </c>
      <c r="B24" s="59" t="s">
        <v>73</v>
      </c>
      <c r="C24" s="59" t="s">
        <v>10</v>
      </c>
      <c r="D24" s="59" t="s">
        <v>72</v>
      </c>
      <c r="E24" s="72"/>
      <c r="F24" s="72">
        <v>12810</v>
      </c>
      <c r="G24" s="439"/>
      <c r="H24" s="466"/>
      <c r="I24" s="467"/>
      <c r="J24" s="466"/>
      <c r="K24" s="114"/>
      <c r="L24" s="60"/>
      <c r="M24" s="113"/>
      <c r="N24" s="156">
        <f t="shared" si="0"/>
        <v>0</v>
      </c>
    </row>
    <row r="25" spans="1:14" ht="24" customHeight="1">
      <c r="A25" s="68"/>
      <c r="B25" s="69"/>
      <c r="C25" s="69"/>
      <c r="D25" s="69"/>
      <c r="E25" s="70"/>
      <c r="F25" s="70"/>
      <c r="G25" s="115" t="s">
        <v>123</v>
      </c>
      <c r="H25" s="134"/>
      <c r="I25" s="150"/>
      <c r="J25" s="109">
        <f>SUM(J23:J24)</f>
        <v>0</v>
      </c>
      <c r="K25" s="73"/>
      <c r="L25" s="116"/>
      <c r="M25" s="109">
        <f>SUM(M23:M24)</f>
        <v>0</v>
      </c>
      <c r="N25" s="164">
        <f t="shared" si="0"/>
        <v>0</v>
      </c>
    </row>
    <row r="26" spans="1:14" s="120" customFormat="1" ht="18" customHeight="1">
      <c r="A26" s="68"/>
      <c r="B26" s="69"/>
      <c r="C26" s="69"/>
      <c r="D26" s="69"/>
      <c r="E26" s="69"/>
      <c r="F26" s="69"/>
      <c r="G26" s="117"/>
      <c r="H26" s="134"/>
      <c r="I26" s="150"/>
      <c r="J26" s="118"/>
      <c r="K26" s="69"/>
      <c r="L26" s="117"/>
      <c r="M26" s="118"/>
      <c r="N26" s="119"/>
    </row>
    <row r="27" spans="1:14" ht="24" customHeight="1">
      <c r="A27" s="62">
        <v>19</v>
      </c>
      <c r="B27" s="63" t="s">
        <v>50</v>
      </c>
      <c r="C27" s="63" t="s">
        <v>10</v>
      </c>
      <c r="D27" s="63" t="s">
        <v>1</v>
      </c>
      <c r="E27" s="66"/>
      <c r="F27" s="66">
        <v>13070</v>
      </c>
      <c r="G27" s="104"/>
      <c r="H27" s="152"/>
      <c r="I27" s="153"/>
      <c r="J27" s="152"/>
      <c r="K27" s="105"/>
      <c r="L27" s="65"/>
      <c r="M27" s="106"/>
      <c r="N27" s="487">
        <f>SUM(J27,M27)</f>
        <v>0</v>
      </c>
    </row>
    <row r="28" spans="1:14" s="120" customFormat="1" ht="18" customHeight="1">
      <c r="A28" s="68"/>
      <c r="B28" s="69"/>
      <c r="C28" s="69"/>
      <c r="D28" s="69"/>
      <c r="E28" s="69"/>
      <c r="F28" s="69"/>
      <c r="G28" s="117"/>
      <c r="H28" s="134"/>
      <c r="I28" s="150"/>
      <c r="J28" s="118"/>
      <c r="K28" s="69"/>
      <c r="L28" s="117"/>
      <c r="M28" s="118"/>
      <c r="N28" s="119"/>
    </row>
    <row r="29" spans="1:14" ht="24" customHeight="1">
      <c r="A29" s="55">
        <v>20</v>
      </c>
      <c r="B29" s="56" t="s">
        <v>105</v>
      </c>
      <c r="C29" s="56" t="s">
        <v>103</v>
      </c>
      <c r="D29" s="56" t="s">
        <v>104</v>
      </c>
      <c r="E29" s="71">
        <v>14850</v>
      </c>
      <c r="F29" s="71">
        <v>14850</v>
      </c>
      <c r="G29" s="110"/>
      <c r="H29" s="464"/>
      <c r="I29" s="465"/>
      <c r="J29" s="464"/>
      <c r="K29" s="112"/>
      <c r="L29" s="57"/>
      <c r="M29" s="111">
        <f>+K29*L29</f>
        <v>0</v>
      </c>
      <c r="N29" s="155">
        <f>SUM(J29,M29)</f>
        <v>0</v>
      </c>
    </row>
    <row r="30" spans="1:14" ht="24" customHeight="1">
      <c r="A30" s="58">
        <v>21</v>
      </c>
      <c r="B30" s="59" t="s">
        <v>106</v>
      </c>
      <c r="C30" s="59" t="s">
        <v>103</v>
      </c>
      <c r="D30" s="59" t="s">
        <v>104</v>
      </c>
      <c r="E30" s="72">
        <v>13760</v>
      </c>
      <c r="F30" s="72">
        <v>13310</v>
      </c>
      <c r="G30" s="439"/>
      <c r="H30" s="466"/>
      <c r="I30" s="467"/>
      <c r="J30" s="466"/>
      <c r="K30" s="114"/>
      <c r="L30" s="60"/>
      <c r="M30" s="113">
        <f>+K30*L30</f>
        <v>0</v>
      </c>
      <c r="N30" s="156">
        <f>SUM(J30,M30)</f>
        <v>0</v>
      </c>
    </row>
    <row r="31" spans="1:14" ht="24" customHeight="1">
      <c r="A31" s="68"/>
      <c r="B31" s="69"/>
      <c r="C31" s="69"/>
      <c r="D31" s="69"/>
      <c r="E31" s="69"/>
      <c r="F31" s="69"/>
      <c r="G31" s="115" t="s">
        <v>124</v>
      </c>
      <c r="H31" s="134"/>
      <c r="I31" s="150"/>
      <c r="J31" s="109">
        <f>SUM(J29:J30)</f>
        <v>0</v>
      </c>
      <c r="K31" s="73" t="s">
        <v>145</v>
      </c>
      <c r="L31" s="116"/>
      <c r="M31" s="109">
        <f>SUM(M29:M30)</f>
        <v>0</v>
      </c>
      <c r="N31" s="164">
        <f>SUM(N29:N30)</f>
        <v>0</v>
      </c>
    </row>
    <row r="32" spans="1:14" ht="18" customHeight="1">
      <c r="A32" s="73"/>
      <c r="B32" s="73"/>
      <c r="C32" s="73"/>
      <c r="D32" s="73"/>
      <c r="E32" s="73"/>
      <c r="F32" s="73"/>
      <c r="G32" s="121"/>
      <c r="H32" s="135"/>
      <c r="I32" s="151"/>
      <c r="J32" s="73"/>
      <c r="K32" s="73"/>
      <c r="L32" s="116"/>
      <c r="M32" s="122"/>
      <c r="N32" s="123"/>
    </row>
    <row r="33" spans="1:14" ht="24" customHeight="1">
      <c r="A33" s="124"/>
      <c r="B33" s="123"/>
      <c r="C33" s="123"/>
      <c r="D33" s="123"/>
      <c r="E33" s="123"/>
      <c r="F33" s="123"/>
      <c r="G33" s="165" t="s">
        <v>13</v>
      </c>
      <c r="H33" s="166"/>
      <c r="I33" s="157"/>
      <c r="J33" s="487">
        <f>SUM(J7:J22,J25,J27,J31)</f>
        <v>480.9</v>
      </c>
      <c r="K33" s="487"/>
      <c r="L33" s="487"/>
      <c r="M33" s="487">
        <f>SUM(M7:M22,M25,M27,M31)</f>
        <v>1283.1</v>
      </c>
      <c r="N33" s="487">
        <f>SUM(N7:N22,N25,N27,N31)</f>
        <v>1764</v>
      </c>
    </row>
  </sheetData>
  <sheetProtection password="CC71" sheet="1" selectLockedCells="1" selectUnlockedCells="1"/>
  <mergeCells count="13">
    <mergeCell ref="E4:F4"/>
    <mergeCell ref="G4:G6"/>
    <mergeCell ref="H4:M4"/>
    <mergeCell ref="N4:N6"/>
    <mergeCell ref="H5:J5"/>
    <mergeCell ref="K5:M5"/>
    <mergeCell ref="A1:N1"/>
    <mergeCell ref="A2:N2"/>
    <mergeCell ref="A3:N3"/>
    <mergeCell ref="A4:A6"/>
    <mergeCell ref="B4:B6"/>
    <mergeCell ref="C4:C6"/>
    <mergeCell ref="D4:D6"/>
  </mergeCells>
  <printOptions/>
  <pageMargins left="0.3937007874015748" right="0.35433070866141736" top="0.6299212598425197" bottom="0.6692913385826772" header="0.31496062992125984" footer="0.31496062992125984"/>
  <pageSetup horizontalDpi="600" verticalDpi="600" orientation="landscape" paperSize="9" r:id="rId2"/>
  <headerFooter>
    <oddHeader>&amp;Rหน้าที่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view="pageBreakPreview" zoomScale="130" zoomScaleSheetLayoutView="130" zoomScalePageLayoutView="0" workbookViewId="0" topLeftCell="A1">
      <selection activeCell="J1" sqref="J1"/>
    </sheetView>
  </sheetViews>
  <sheetFormatPr defaultColWidth="9.140625" defaultRowHeight="21.75"/>
  <cols>
    <col min="1" max="1" width="3.57421875" style="129" customWidth="1"/>
    <col min="2" max="2" width="9.140625" style="129" customWidth="1"/>
    <col min="3" max="3" width="11.8515625" style="129" customWidth="1"/>
    <col min="4" max="4" width="18.57421875" style="129" customWidth="1"/>
    <col min="5" max="5" width="13.57421875" style="129" customWidth="1"/>
    <col min="6" max="6" width="10.57421875" style="129" customWidth="1"/>
    <col min="7" max="7" width="12.8515625" style="128" customWidth="1"/>
    <col min="8" max="8" width="11.421875" style="129" customWidth="1"/>
    <col min="9" max="9" width="15.28125" style="129" customWidth="1"/>
    <col min="10" max="16384" width="9.140625" style="129" customWidth="1"/>
  </cols>
  <sheetData>
    <row r="1" spans="1:8" ht="18.75">
      <c r="A1" s="634" t="s">
        <v>211</v>
      </c>
      <c r="B1" s="634"/>
      <c r="C1" s="634"/>
      <c r="D1" s="634"/>
      <c r="E1" s="634"/>
      <c r="F1" s="634"/>
      <c r="G1" s="634"/>
      <c r="H1" s="634"/>
    </row>
    <row r="2" spans="1:8" ht="18.75">
      <c r="A2" s="635" t="s">
        <v>128</v>
      </c>
      <c r="B2" s="635"/>
      <c r="C2" s="635"/>
      <c r="D2" s="635"/>
      <c r="E2" s="635"/>
      <c r="F2" s="635"/>
      <c r="G2" s="635"/>
      <c r="H2" s="635"/>
    </row>
    <row r="3" spans="1:8" ht="18.75">
      <c r="A3" s="635" t="s">
        <v>223</v>
      </c>
      <c r="B3" s="635"/>
      <c r="C3" s="635"/>
      <c r="D3" s="635"/>
      <c r="E3" s="635"/>
      <c r="F3" s="635"/>
      <c r="G3" s="635"/>
      <c r="H3" s="635"/>
    </row>
    <row r="4" spans="1:8" ht="18.75">
      <c r="A4" s="130"/>
      <c r="B4" s="130"/>
      <c r="C4" s="130"/>
      <c r="D4" s="130"/>
      <c r="E4" s="130"/>
      <c r="F4" s="130"/>
      <c r="G4" s="130"/>
      <c r="H4" s="130"/>
    </row>
    <row r="5" spans="1:8" s="173" customFormat="1" ht="27.75" customHeight="1">
      <c r="A5" s="171" t="s">
        <v>255</v>
      </c>
      <c r="B5" s="172"/>
      <c r="C5" s="172"/>
      <c r="D5" s="172"/>
      <c r="E5" s="172"/>
      <c r="F5" s="172"/>
      <c r="G5" s="172"/>
      <c r="H5" s="172"/>
    </row>
    <row r="6" spans="1:9" ht="23.25" customHeight="1">
      <c r="A6" s="636" t="s">
        <v>46</v>
      </c>
      <c r="B6" s="631" t="s">
        <v>3</v>
      </c>
      <c r="C6" s="631" t="s">
        <v>4</v>
      </c>
      <c r="D6" s="631" t="s">
        <v>44</v>
      </c>
      <c r="E6" s="631" t="s">
        <v>15</v>
      </c>
      <c r="F6" s="632" t="s">
        <v>146</v>
      </c>
      <c r="G6" s="631" t="s">
        <v>147</v>
      </c>
      <c r="H6" s="631"/>
      <c r="I6" s="131" t="s">
        <v>47</v>
      </c>
    </row>
    <row r="7" spans="1:9" ht="30.75" customHeight="1">
      <c r="A7" s="637"/>
      <c r="B7" s="631"/>
      <c r="C7" s="631"/>
      <c r="D7" s="631"/>
      <c r="E7" s="631"/>
      <c r="F7" s="632"/>
      <c r="G7" s="179" t="s">
        <v>148</v>
      </c>
      <c r="H7" s="179" t="s">
        <v>62</v>
      </c>
      <c r="I7" s="132"/>
    </row>
    <row r="8" spans="1:9" s="75" customFormat="1" ht="27" customHeight="1">
      <c r="A8" s="1">
        <v>1</v>
      </c>
      <c r="B8" s="169" t="s">
        <v>7</v>
      </c>
      <c r="C8" s="169" t="s">
        <v>74</v>
      </c>
      <c r="D8" s="169" t="s">
        <v>52</v>
      </c>
      <c r="E8" s="169" t="s">
        <v>116</v>
      </c>
      <c r="F8" s="4">
        <v>3500</v>
      </c>
      <c r="G8" s="180" t="s">
        <v>225</v>
      </c>
      <c r="H8" s="183">
        <f>+F8*5</f>
        <v>17500</v>
      </c>
      <c r="I8" s="181"/>
    </row>
    <row r="9" spans="1:9" s="75" customFormat="1" ht="27" customHeight="1">
      <c r="A9" s="10">
        <v>2</v>
      </c>
      <c r="B9" s="170" t="s">
        <v>6</v>
      </c>
      <c r="C9" s="170" t="s">
        <v>20</v>
      </c>
      <c r="D9" s="170" t="s">
        <v>41</v>
      </c>
      <c r="E9" s="170" t="s">
        <v>42</v>
      </c>
      <c r="F9" s="12">
        <v>3000</v>
      </c>
      <c r="G9" s="182" t="s">
        <v>224</v>
      </c>
      <c r="H9" s="183">
        <f>+F9*2</f>
        <v>6000</v>
      </c>
      <c r="I9" s="184"/>
    </row>
    <row r="10" spans="1:9" s="75" customFormat="1" ht="27" customHeight="1">
      <c r="A10" s="6">
        <v>3</v>
      </c>
      <c r="B10" s="185" t="s">
        <v>7</v>
      </c>
      <c r="C10" s="185" t="s">
        <v>48</v>
      </c>
      <c r="D10" s="185" t="s">
        <v>61</v>
      </c>
      <c r="E10" s="185" t="s">
        <v>76</v>
      </c>
      <c r="F10" s="9">
        <v>3000</v>
      </c>
      <c r="G10" s="182" t="s">
        <v>224</v>
      </c>
      <c r="H10" s="183">
        <f>+F10*2</f>
        <v>6000</v>
      </c>
      <c r="I10" s="186"/>
    </row>
    <row r="11" spans="1:9" s="75" customFormat="1" ht="27" customHeight="1">
      <c r="A11" s="133"/>
      <c r="B11" s="633" t="s">
        <v>13</v>
      </c>
      <c r="C11" s="633"/>
      <c r="D11" s="633"/>
      <c r="E11" s="633"/>
      <c r="F11" s="187"/>
      <c r="G11" s="179"/>
      <c r="H11" s="188">
        <f>SUM(H8:H10)</f>
        <v>29500</v>
      </c>
      <c r="I11" s="133"/>
    </row>
  </sheetData>
  <sheetProtection password="CC71" sheet="1" selectLockedCells="1" selectUnlockedCells="1"/>
  <mergeCells count="11">
    <mergeCell ref="C6:C7"/>
    <mergeCell ref="D6:D7"/>
    <mergeCell ref="E6:E7"/>
    <mergeCell ref="F6:F7"/>
    <mergeCell ref="G6:H6"/>
    <mergeCell ref="B11:E11"/>
    <mergeCell ref="A1:H1"/>
    <mergeCell ref="A2:H2"/>
    <mergeCell ref="A3:H3"/>
    <mergeCell ref="A6:A7"/>
    <mergeCell ref="B6:B7"/>
  </mergeCells>
  <printOptions/>
  <pageMargins left="0.32" right="0.1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8"/>
  <sheetViews>
    <sheetView view="pageBreakPreview" zoomScale="115" zoomScaleSheetLayoutView="115" zoomScalePageLayoutView="0" workbookViewId="0" topLeftCell="A1">
      <selection activeCell="O1" sqref="O1"/>
    </sheetView>
  </sheetViews>
  <sheetFormatPr defaultColWidth="9.140625" defaultRowHeight="21.75"/>
  <cols>
    <col min="1" max="1" width="4.00390625" style="497" customWidth="1"/>
    <col min="2" max="2" width="7.28125" style="498" customWidth="1"/>
    <col min="3" max="3" width="12.421875" style="498" customWidth="1"/>
    <col min="4" max="4" width="22.7109375" style="517" customWidth="1"/>
    <col min="5" max="5" width="18.8515625" style="517" customWidth="1"/>
    <col min="6" max="6" width="11.421875" style="498" customWidth="1"/>
    <col min="7" max="7" width="9.421875" style="498" customWidth="1"/>
    <col min="8" max="8" width="11.28125" style="511" customWidth="1"/>
    <col min="9" max="9" width="29.7109375" style="518" hidden="1" customWidth="1"/>
    <col min="10" max="10" width="7.8515625" style="519" hidden="1" customWidth="1"/>
    <col min="11" max="11" width="4.8515625" style="506" hidden="1" customWidth="1"/>
    <col min="12" max="12" width="24.421875" style="507" customWidth="1"/>
    <col min="13" max="13" width="21.00390625" style="498" customWidth="1"/>
    <col min="14" max="14" width="9.00390625" style="498" customWidth="1"/>
    <col min="15" max="16384" width="9.140625" style="498" customWidth="1"/>
  </cols>
  <sheetData>
    <row r="1" spans="1:14" ht="21" customHeight="1">
      <c r="A1" s="642" t="s">
        <v>231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</row>
    <row r="2" spans="1:14" ht="21" customHeight="1">
      <c r="A2" s="643" t="s">
        <v>212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10" ht="26.25" customHeight="1">
      <c r="A3" s="499" t="s">
        <v>256</v>
      </c>
      <c r="C3" s="500"/>
      <c r="D3" s="501"/>
      <c r="E3" s="501"/>
      <c r="F3" s="502"/>
      <c r="G3" s="502"/>
      <c r="H3" s="503"/>
      <c r="I3" s="504"/>
      <c r="J3" s="505"/>
    </row>
    <row r="4" spans="1:14" s="511" customFormat="1" ht="24.75" customHeight="1">
      <c r="A4" s="644" t="s">
        <v>46</v>
      </c>
      <c r="B4" s="638" t="s">
        <v>3</v>
      </c>
      <c r="C4" s="638" t="s">
        <v>4</v>
      </c>
      <c r="D4" s="638" t="s">
        <v>44</v>
      </c>
      <c r="E4" s="646" t="s">
        <v>15</v>
      </c>
      <c r="F4" s="647" t="s">
        <v>19</v>
      </c>
      <c r="G4" s="647"/>
      <c r="H4" s="648" t="s">
        <v>45</v>
      </c>
      <c r="I4" s="509"/>
      <c r="J4" s="510"/>
      <c r="K4" s="510"/>
      <c r="L4" s="649" t="s">
        <v>47</v>
      </c>
      <c r="M4" s="650"/>
      <c r="N4" s="651"/>
    </row>
    <row r="5" spans="1:14" s="511" customFormat="1" ht="26.25" customHeight="1">
      <c r="A5" s="645"/>
      <c r="B5" s="638"/>
      <c r="C5" s="638"/>
      <c r="D5" s="638"/>
      <c r="E5" s="646"/>
      <c r="F5" s="508" t="s">
        <v>232</v>
      </c>
      <c r="G5" s="508" t="s">
        <v>233</v>
      </c>
      <c r="H5" s="648"/>
      <c r="I5" s="638" t="s">
        <v>234</v>
      </c>
      <c r="J5" s="638"/>
      <c r="K5" s="638"/>
      <c r="L5" s="512" t="s">
        <v>235</v>
      </c>
      <c r="M5" s="639" t="s">
        <v>236</v>
      </c>
      <c r="N5" s="640"/>
    </row>
    <row r="6" spans="1:14" s="531" customFormat="1" ht="45.75" customHeight="1">
      <c r="A6" s="521">
        <v>1</v>
      </c>
      <c r="B6" s="522" t="s">
        <v>237</v>
      </c>
      <c r="C6" s="522" t="s">
        <v>74</v>
      </c>
      <c r="D6" s="523" t="s">
        <v>156</v>
      </c>
      <c r="E6" s="524" t="s">
        <v>240</v>
      </c>
      <c r="F6" s="525">
        <f>+N6</f>
        <v>10471.5</v>
      </c>
      <c r="G6" s="526">
        <v>0</v>
      </c>
      <c r="H6" s="527">
        <f>+F6+G6</f>
        <v>10471.5</v>
      </c>
      <c r="I6" s="522"/>
      <c r="J6" s="528">
        <v>34168.75</v>
      </c>
      <c r="K6" s="521" t="s">
        <v>238</v>
      </c>
      <c r="L6" s="522" t="s">
        <v>241</v>
      </c>
      <c r="M6" s="529" t="s">
        <v>242</v>
      </c>
      <c r="N6" s="530">
        <v>10471.5</v>
      </c>
    </row>
    <row r="7" spans="1:14" s="531" customFormat="1" ht="45.75" customHeight="1">
      <c r="A7" s="532">
        <v>2</v>
      </c>
      <c r="B7" s="533" t="s">
        <v>237</v>
      </c>
      <c r="C7" s="533" t="s">
        <v>74</v>
      </c>
      <c r="D7" s="533" t="s">
        <v>157</v>
      </c>
      <c r="E7" s="534" t="s">
        <v>240</v>
      </c>
      <c r="F7" s="535">
        <f>+N7</f>
        <v>810</v>
      </c>
      <c r="G7" s="533"/>
      <c r="H7" s="536">
        <f>+F7+G7</f>
        <v>810</v>
      </c>
      <c r="I7" s="533"/>
      <c r="J7" s="533"/>
      <c r="K7" s="533"/>
      <c r="L7" s="533" t="s">
        <v>241</v>
      </c>
      <c r="M7" s="537" t="s">
        <v>243</v>
      </c>
      <c r="N7" s="538">
        <v>810</v>
      </c>
    </row>
    <row r="8" spans="1:14" s="500" customFormat="1" ht="35.25" customHeight="1">
      <c r="A8" s="512"/>
      <c r="B8" s="510"/>
      <c r="C8" s="641" t="s">
        <v>239</v>
      </c>
      <c r="D8" s="641"/>
      <c r="E8" s="641"/>
      <c r="F8" s="520">
        <f>SUM(F6:F7)</f>
        <v>11281.5</v>
      </c>
      <c r="G8" s="513">
        <f>SUM(G6:G7)</f>
        <v>0</v>
      </c>
      <c r="H8" s="520">
        <f>SUM(H6:H7)</f>
        <v>11281.5</v>
      </c>
      <c r="I8" s="509"/>
      <c r="J8" s="514"/>
      <c r="K8" s="512"/>
      <c r="L8" s="510"/>
      <c r="M8" s="515"/>
      <c r="N8" s="516"/>
    </row>
  </sheetData>
  <sheetProtection password="CC71" sheet="1" selectLockedCells="1" selectUnlockedCells="1"/>
  <mergeCells count="13">
    <mergeCell ref="F4:G4"/>
    <mergeCell ref="H4:H5"/>
    <mergeCell ref="L4:N4"/>
    <mergeCell ref="I5:K5"/>
    <mergeCell ref="M5:N5"/>
    <mergeCell ref="C8:E8"/>
    <mergeCell ref="A1:N1"/>
    <mergeCell ref="A2:N2"/>
    <mergeCell ref="A4:A5"/>
    <mergeCell ref="B4:B5"/>
    <mergeCell ref="C4:C5"/>
    <mergeCell ref="D4:D5"/>
    <mergeCell ref="E4:E5"/>
  </mergeCells>
  <printOptions/>
  <pageMargins left="0.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Ultra</cp:lastModifiedBy>
  <cp:lastPrinted>2014-08-29T05:01:54Z</cp:lastPrinted>
  <dcterms:created xsi:type="dcterms:W3CDTF">2005-04-29T08:18:38Z</dcterms:created>
  <dcterms:modified xsi:type="dcterms:W3CDTF">2014-08-29T05:15:28Z</dcterms:modified>
  <cp:category/>
  <cp:version/>
  <cp:contentType/>
  <cp:contentStatus/>
</cp:coreProperties>
</file>