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296" windowWidth="5475" windowHeight="8850" tabRatio="599" activeTab="0"/>
  </bookViews>
  <sheets>
    <sheet name="บัญชีโอนเงิน" sheetId="1" r:id="rId1"/>
    <sheet name="ครูถ่ายโอน" sheetId="2" r:id="rId2"/>
    <sheet name="เงินเดือน" sheetId="3" r:id="rId3"/>
    <sheet name="กบข" sheetId="4" r:id="rId4"/>
    <sheet name="กสจ" sheetId="5" r:id="rId5"/>
    <sheet name="ค่ารักษาพยาบาล" sheetId="6" r:id="rId6"/>
    <sheet name="ค่าเทอม" sheetId="7" r:id="rId7"/>
    <sheet name="ลูกจ้างสถานีสูบน้ำ" sheetId="8" r:id="rId8"/>
    <sheet name="ค่าตอบแทน ผดด มิย.53" sheetId="9" r:id="rId9"/>
    <sheet name="ค่าตอบแทน ผดด กค.53" sheetId="10" r:id="rId10"/>
    <sheet name="ทุนการศึกษา ผดด" sheetId="11" r:id="rId11"/>
    <sheet name="ค่าวัสดุศูนย์เด็ก" sheetId="12" r:id="rId12"/>
  </sheets>
  <externalReferences>
    <externalReference r:id="rId15"/>
  </externalReferences>
  <definedNames>
    <definedName name="_xlnm.Print_Area" localSheetId="3">'กบข'!$A$1:$O$16</definedName>
    <definedName name="_xlnm.Print_Area" localSheetId="4">'กสจ'!$A$1:$N$15</definedName>
    <definedName name="_xlnm.Print_Area" localSheetId="1">'ครูถ่ายโอน'!$A$1:$I$15</definedName>
    <definedName name="_xlnm.Print_Area" localSheetId="9">'ค่าตอบแทน ผดด กค.53'!$A$1:$T$635</definedName>
    <definedName name="_xlnm.Print_Area" localSheetId="8">'ค่าตอบแทน ผดด มิย.53'!$A$1:$T$639</definedName>
    <definedName name="_xlnm.Print_Area" localSheetId="6">'ค่าเทอม'!$A$1:$K$9</definedName>
    <definedName name="_xlnm.Print_Area" localSheetId="5">'ค่ารักษาพยาบาล'!$A$1:$J$35</definedName>
    <definedName name="_xlnm.Print_Area" localSheetId="2">'เงินเดือน'!$A$1:$V$27</definedName>
    <definedName name="_xlnm.Print_Area" localSheetId="0">'บัญชีโอนเงิน'!$A$1:$AF$152</definedName>
    <definedName name="_xlnm.Print_Area" localSheetId="7">'ลูกจ้างสถานีสูบน้ำ'!$A$1:$J$47</definedName>
    <definedName name="_xlnm.Print_Titles" localSheetId="3">'กบข'!$1:$5</definedName>
    <definedName name="_xlnm.Print_Titles" localSheetId="4">'กสจ'!$1:$6</definedName>
    <definedName name="_xlnm.Print_Titles" localSheetId="9">'ค่าตอบแทน ผดด กค.53'!$1:$5</definedName>
    <definedName name="_xlnm.Print_Titles" localSheetId="8">'ค่าตอบแทน ผดด มิย.53'!$1:$5</definedName>
    <definedName name="_xlnm.Print_Titles" localSheetId="2">'เงินเดือน'!$1:$5</definedName>
    <definedName name="_xlnm.Print_Titles" localSheetId="0">'บัญชีโอนเงิน'!$1:$5</definedName>
    <definedName name="_xlnm.Print_Titles" localSheetId="7">'ลูกจ้างสถานีสูบน้ำ'!$1:$5</definedName>
  </definedNames>
  <calcPr fullCalcOnLoad="1"/>
</workbook>
</file>

<file path=xl/sharedStrings.xml><?xml version="1.0" encoding="utf-8"?>
<sst xmlns="http://schemas.openxmlformats.org/spreadsheetml/2006/main" count="5356" uniqueCount="1418">
  <si>
    <t>เงินเดือน/ค่าจ้างประจำ</t>
  </si>
  <si>
    <t>อัตราต่อเดือน</t>
  </si>
  <si>
    <t>นายสุนันท์  เพิ่มชีลอง</t>
  </si>
  <si>
    <t>นายชาติชาย  สิงห์ชัย</t>
  </si>
  <si>
    <t>นายสุรินทร์  ไชยสมบัติ</t>
  </si>
  <si>
    <t>นายช่างโยธา 6</t>
  </si>
  <si>
    <t>ประกันสังคม</t>
  </si>
  <si>
    <t>พ.ทั่วไป</t>
  </si>
  <si>
    <t>ทม.ชัยภูมิ</t>
  </si>
  <si>
    <t>แก้งคร้อ</t>
  </si>
  <si>
    <t>รายละเอียดประกอบการเบิกจ่ายเงิน ค่าจ้างลูกจ้างชั่วคราวประจำสถานีสูบน้ำด้วยไฟฟ้า</t>
  </si>
  <si>
    <t>นายไล  เทือกชัยภูมิ</t>
  </si>
  <si>
    <t>นายศักดิ์สิทธิ์  เสนาเวียง</t>
  </si>
  <si>
    <t>นายประชิด  เผยศิริ</t>
  </si>
  <si>
    <t>นายกองหนุน  ชนะมูล</t>
  </si>
  <si>
    <t>นายบุญสิน  ซาลอด</t>
  </si>
  <si>
    <t>อบต.ดงกลาง</t>
  </si>
  <si>
    <t>อบต.กุดชุมแสง</t>
  </si>
  <si>
    <t>รวม อบต.ชีบน</t>
  </si>
  <si>
    <t>อบต.ชีบน</t>
  </si>
  <si>
    <t>รวม อบต.ลุ่มลำชี</t>
  </si>
  <si>
    <t>อบต.ลุ่มลำชี</t>
  </si>
  <si>
    <t>จำนวนเงิน (บาท)</t>
  </si>
  <si>
    <t>อบต.คอนสวรรค์</t>
  </si>
  <si>
    <t>ซับใหญ่</t>
  </si>
  <si>
    <t>อบต.ท่ากูบ</t>
  </si>
  <si>
    <t>นายจรัส  มาตุราช</t>
  </si>
  <si>
    <t>รวมเงิน (บาท)</t>
  </si>
  <si>
    <t>นายสุนทร  ชื่นสบาย</t>
  </si>
  <si>
    <t>นางจามจุรี  ใจชื่น</t>
  </si>
  <si>
    <t>นายวิรมย์  หล่าบุตรสี</t>
  </si>
  <si>
    <t>นายสุธน  ดำรงภูมิ</t>
  </si>
  <si>
    <t>นายวัฒนา  เพ็งผล</t>
  </si>
  <si>
    <t>นายโส  เนตรขัน</t>
  </si>
  <si>
    <t>อบต.บ้านแท่น</t>
  </si>
  <si>
    <t>นายปัญญา  ประชามอญ</t>
  </si>
  <si>
    <t>อบต.หัวทะเล</t>
  </si>
  <si>
    <t>นางพัชรินทร์  ประทุมวงศ์</t>
  </si>
  <si>
    <t>นายประเสริฐ  ภิญโญศักดิ์</t>
  </si>
  <si>
    <t>นายสมหมาย  นามัสเก</t>
  </si>
  <si>
    <t>นายประสงค์  ผุดผ่อง</t>
  </si>
  <si>
    <t>หมายเหตุ</t>
  </si>
  <si>
    <t>รวม ทม.ชัยภูมิ</t>
  </si>
  <si>
    <t>เม.ย.52</t>
  </si>
  <si>
    <t>กสจ.</t>
  </si>
  <si>
    <t>กบข.</t>
  </si>
  <si>
    <t>รายละเอียดการโอนเงิน   ให้กับองค์กรปกครองส่วนท้องถิ่น</t>
  </si>
  <si>
    <t>เงินอุดหนุนเฉพาะกิจ - ประจำปีงบประมาณ พ.ศ. 2553  สำหรับบุคลากรถ่ายโอน</t>
  </si>
  <si>
    <t>ต.ค.52</t>
  </si>
  <si>
    <t>อบต.ส้มป่อย</t>
  </si>
  <si>
    <t>นายคมสันต์  หาญสกุล</t>
  </si>
  <si>
    <t>หน.ฝ่ายการโยธา 6</t>
  </si>
  <si>
    <t>นายเฉลิม  มานะดี</t>
  </si>
  <si>
    <t>น.ส.ประภาศรี  วิลาวรรณ</t>
  </si>
  <si>
    <t>ลูกจ้างประจำ</t>
  </si>
  <si>
    <t>หน.ฝ่ายช่างโยธา 6</t>
  </si>
  <si>
    <t>อำเภอ</t>
  </si>
  <si>
    <t>อปท.</t>
  </si>
  <si>
    <t>หนองบัวแดง</t>
  </si>
  <si>
    <t>จัตุรัส</t>
  </si>
  <si>
    <t>เทพสถิต</t>
  </si>
  <si>
    <t>บ้านเขว้า</t>
  </si>
  <si>
    <t>เมืองชัยภูมิ</t>
  </si>
  <si>
    <t>บำเหน็จณรงค์</t>
  </si>
  <si>
    <t>ที่</t>
  </si>
  <si>
    <t>บ้านแท่น</t>
  </si>
  <si>
    <t>ภูเขียว</t>
  </si>
  <si>
    <t>คอนสาร</t>
  </si>
  <si>
    <t>ทต.ลาดใหญ่</t>
  </si>
  <si>
    <t>ทต.จตุรัส</t>
  </si>
  <si>
    <t>รวมเงินทั้งสิ้น</t>
  </si>
  <si>
    <t>รวมเงิน</t>
  </si>
  <si>
    <t>ค่าตอบแทน</t>
  </si>
  <si>
    <t>รายชื่อ</t>
  </si>
  <si>
    <t>ตำแหน่ง</t>
  </si>
  <si>
    <t>เงินตอบแทนพิเศษ (เต็มขั้น)</t>
  </si>
  <si>
    <t>ค่าตอบแทน(มติ ครม.)</t>
  </si>
  <si>
    <t>ค่าครองชีพ</t>
  </si>
  <si>
    <t>%</t>
  </si>
  <si>
    <t>อัตรา 1 เม.ย.47</t>
  </si>
  <si>
    <t>นายช่างโยธา 6ว</t>
  </si>
  <si>
    <t>นางพัชรินทร์  นาคประกอบ</t>
  </si>
  <si>
    <t>นายไพบูลย์  บุญโยธา</t>
  </si>
  <si>
    <t>นายช่างเครื่องยนต์ 6ว</t>
  </si>
  <si>
    <t>อบต.ชีลอง</t>
  </si>
  <si>
    <t>จนท.ประสานงาน พช.</t>
  </si>
  <si>
    <t>อบต.บ้านค่าย</t>
  </si>
  <si>
    <t>คนงานเครื่องสูบน้ำ</t>
  </si>
  <si>
    <t>อบต.ห้วยต้อน</t>
  </si>
  <si>
    <t>นายประเวช  อาจสามารถ</t>
  </si>
  <si>
    <t>อบต.นาเสียว</t>
  </si>
  <si>
    <t>นายสมศักดิ์  โชคสวัสดิ์</t>
  </si>
  <si>
    <t>อบต.ดงบัง</t>
  </si>
  <si>
    <t>อบต.วะตะแบก</t>
  </si>
  <si>
    <t>นางศินารัตน์  กาเรียน</t>
  </si>
  <si>
    <t>ทต.จัตุรัส</t>
  </si>
  <si>
    <t>นายอ๊อต  ศรีวงษ์ชัย</t>
  </si>
  <si>
    <t>จพง.กง.บช. 5</t>
  </si>
  <si>
    <t>อบต.โคกสะอาด</t>
  </si>
  <si>
    <t>อบต.คูเมือง</t>
  </si>
  <si>
    <t>นายสำรวย  กำลังมาก</t>
  </si>
  <si>
    <t>2</t>
  </si>
  <si>
    <t>อบต.โคกเริงรมย์</t>
  </si>
  <si>
    <t>นางสมจิต  บัวแย้ม</t>
  </si>
  <si>
    <t>อบต.ตลาดแร้ง</t>
  </si>
  <si>
    <t>อบต.หนองคอนไทย</t>
  </si>
  <si>
    <t>อบต.กุดตุ้ม</t>
  </si>
  <si>
    <t>นายสามารถ  ลองจำนงค์</t>
  </si>
  <si>
    <t>อบต.โพนทอง</t>
  </si>
  <si>
    <t>อบต.หนองไผ่</t>
  </si>
  <si>
    <t>อบต.คอนสาร</t>
  </si>
  <si>
    <t>อบต.ละหาน</t>
  </si>
  <si>
    <t>รายละเอียด เงินเดือน / ค่าจ้างประจำ / เงินประจำตำแหน่ง / ค่าตอบแทน / เงินเพิ่มการครองชีพชั่วคราว</t>
  </si>
  <si>
    <t>อัตราเงินเดือน</t>
  </si>
  <si>
    <t>ระยะเวลา</t>
  </si>
  <si>
    <t>เงินสมทบ 3%</t>
  </si>
  <si>
    <t>เงินชดเชย 2%</t>
  </si>
  <si>
    <t>รวมสมทบ+ชดเชย</t>
  </si>
  <si>
    <t>เดิม</t>
  </si>
  <si>
    <t>ใหม่</t>
  </si>
  <si>
    <t>สมทบ/เดือน</t>
  </si>
  <si>
    <t>จำนวนเดือน</t>
  </si>
  <si>
    <t>จำนวนเงิน</t>
  </si>
  <si>
    <t>ชดเชย/เดือน</t>
  </si>
  <si>
    <t>จนท.กง.บช. 5</t>
  </si>
  <si>
    <t>ลำดับ</t>
  </si>
  <si>
    <t>ชื่อ - สกุล</t>
  </si>
  <si>
    <t>องค์กรปกครองส่วนท้องถิ่น</t>
  </si>
  <si>
    <t>ค่าจ้าง</t>
  </si>
  <si>
    <t>เงินสมทบ</t>
  </si>
  <si>
    <t>บาท/เดือน</t>
  </si>
  <si>
    <t>รวม อบต.หนองคอนไทย</t>
  </si>
  <si>
    <t>ค่ารักษาพยาบาล</t>
  </si>
  <si>
    <t xml:space="preserve">ที่  </t>
  </si>
  <si>
    <t>ประเภท</t>
  </si>
  <si>
    <t>ไข้นอก</t>
  </si>
  <si>
    <t>ไข้ใน</t>
  </si>
  <si>
    <t>คอนสวรรค์</t>
  </si>
  <si>
    <t>อบต.ยางหวาย</t>
  </si>
  <si>
    <t>เงิน</t>
  </si>
  <si>
    <t>เดือน</t>
  </si>
  <si>
    <t>เมือง</t>
  </si>
  <si>
    <t>อบต.โนนคูณ</t>
  </si>
  <si>
    <t>อบต.สามสวน</t>
  </si>
  <si>
    <t>นายสามารถ  ภิญโญพันธ์</t>
  </si>
  <si>
    <t>นายมนตรี  เวียงสงค์</t>
  </si>
  <si>
    <t>อบต.หนองแวง</t>
  </si>
  <si>
    <t>นายคำศรี  ศรีพาน</t>
  </si>
  <si>
    <t>นายวัชรินทร์  อุมะวรรณ</t>
  </si>
  <si>
    <t>รวม อบต.สามสวน</t>
  </si>
  <si>
    <t>รวม</t>
  </si>
  <si>
    <t>5%</t>
  </si>
  <si>
    <t>ทต.ทุ่งทอง</t>
  </si>
  <si>
    <t>นายบุญแถม  ภักดีศิริวงษ์</t>
  </si>
  <si>
    <t>นายณรงค์  เหง่าชัย</t>
  </si>
  <si>
    <t>รวม ทต.ทุ่งทอง</t>
  </si>
  <si>
    <t>อบต.ผักปัง</t>
  </si>
  <si>
    <t>นายฉัตรมงคล  ญาติสมบูรณ์</t>
  </si>
  <si>
    <t>อบต.นางแดด</t>
  </si>
  <si>
    <t>นายอุดร  คนเพียร</t>
  </si>
  <si>
    <t>นายสุวรรณ์  เพิ่มภูเขียว</t>
  </si>
  <si>
    <t>รวม อบต.นางแดด</t>
  </si>
  <si>
    <t>นายวีระยุทธ  เพียรนอก</t>
  </si>
  <si>
    <t>ลูกจ้างชั่วคราว</t>
  </si>
  <si>
    <t>อบต.ทุ่งลุยลาย</t>
  </si>
  <si>
    <r>
      <t>เงินสมทบ (3%)</t>
    </r>
    <r>
      <rPr>
        <b/>
        <sz val="13"/>
        <rFont val="AngsanaUPC"/>
        <family val="1"/>
      </rPr>
      <t xml:space="preserve">  </t>
    </r>
    <r>
      <rPr>
        <sz val="13"/>
        <rFont val="AngsanaUPC"/>
        <family val="1"/>
      </rPr>
      <t xml:space="preserve">กองทุนสำรองเลี้ยงชีพสำหรับลูกจ้างประจำที่ถ่ายโอนไปองค์กรปกครองส่วนท้องถิ่น </t>
    </r>
    <r>
      <rPr>
        <b/>
        <u val="single"/>
        <sz val="13"/>
        <rFont val="AngsanaUPC"/>
        <family val="1"/>
      </rPr>
      <t>(กสจ.)</t>
    </r>
  </si>
  <si>
    <t>รายละเอียดประกอบการเบิกจ่ายเงินอุดหนุนเฉพาะกิจ  ปีงบประมาณ พ.ศ. 2553  สนับสนุนบุคลากรถ่ายโอน</t>
  </si>
  <si>
    <t>รวมโอนเงินทั้งสิ้น</t>
  </si>
  <si>
    <r>
      <t>เงินสมทบและเงินชดเชย เข้ากองทุนบำเหน็จบำนาญข้าราชการ</t>
    </r>
    <r>
      <rPr>
        <b/>
        <sz val="16"/>
        <rFont val="AngsanaUPC"/>
        <family val="1"/>
      </rPr>
      <t xml:space="preserve"> (กบข.)</t>
    </r>
  </si>
  <si>
    <t>ค่าการศึกษาบุตร</t>
  </si>
  <si>
    <t>ครูถ่ายโอน</t>
  </si>
  <si>
    <t>รายละเอียดสวัสดิการ สนับสนุนครูถ่ายโอน</t>
  </si>
  <si>
    <t>เม.ย.53</t>
  </si>
  <si>
    <t>อัตรา 1 เม.ย.53</t>
  </si>
  <si>
    <t>อัตรา  1 ต.ค.52</t>
  </si>
  <si>
    <t>อบต.หนองขาม</t>
  </si>
  <si>
    <t>เลขที่ใบเสร็จ/จำนวนเงินที่เบิกได้</t>
  </si>
  <si>
    <t>เจ้าพนักงานการเงินและบัญชี6</t>
  </si>
  <si>
    <t>ปวช.</t>
  </si>
  <si>
    <t>เทอม 1/53</t>
  </si>
  <si>
    <t>ค่าจ้างลูกจ้างชั่วคราว</t>
  </si>
  <si>
    <t>ค่ากระแสไฟฟ้า</t>
  </si>
  <si>
    <t>ประจำเดือน  มิถุนายน  2553</t>
  </si>
  <si>
    <t>721050 ลว.24 พ.ค.53</t>
  </si>
  <si>
    <t>0883/684 ลว.29 เม.ย.53</t>
  </si>
  <si>
    <t>22733/68 ลว.27 พ.ค.53</t>
  </si>
  <si>
    <t>1603428/53 0028402/44 ลว.18 มี.ค.53</t>
  </si>
  <si>
    <t>22917/84 ลว.5 มิ.ย.53</t>
  </si>
  <si>
    <t>2809/0054 ลว.23 มี.ค.53</t>
  </si>
  <si>
    <t>2933/1466478 ลว.4 มิ.ย.53</t>
  </si>
  <si>
    <t>2933/1466477 ลว.4 มิ.ย.54</t>
  </si>
  <si>
    <t>นายช่างเครื่องยนต์6ว</t>
  </si>
  <si>
    <t>0293/684 ลว.20 เม.ย.53</t>
  </si>
  <si>
    <t>1232264/53 ข017896 ลว.11 มิ.ย.53</t>
  </si>
  <si>
    <t>3602951/53 ข020081 ลว.11 มิ.ย.53</t>
  </si>
  <si>
    <t>1320382/53 ข018401 ลว.11 มิ.ย.53</t>
  </si>
  <si>
    <t>1320380/53 ข018399 ลว.11 มิ.ย.53</t>
  </si>
  <si>
    <t>025/0928 ลว.19 พ.ค.53</t>
  </si>
  <si>
    <t>1226202/53 ข005691 ลว.12 พ.ค.53</t>
  </si>
  <si>
    <t>025/0227 ลว.19 เม.ย.53</t>
  </si>
  <si>
    <t>0091/075 ลว.30 เม.ย.53</t>
  </si>
  <si>
    <t>0084/031 ลว.12 มี.ค.53</t>
  </si>
  <si>
    <t>นายสุบิน  สุรสิทธิ์</t>
  </si>
  <si>
    <t>ขรก.บำนาญ</t>
  </si>
  <si>
    <t>004/034 ลว.6 พ.ค.53</t>
  </si>
  <si>
    <t>006/071 ลว.27 พ.ค.53</t>
  </si>
  <si>
    <t>53-86-002697/E608/197 ลว.22 พ.ค.53</t>
  </si>
  <si>
    <t>53-07-004201/E630/277 ลว.22 พ.ค.53</t>
  </si>
  <si>
    <t>เบิกไม่ได้ 200 บาท</t>
  </si>
  <si>
    <t>53-17-022042/E625/361 ลว.17 พ.ค.53</t>
  </si>
  <si>
    <t>53-42-005416/E598/414 ลว.17 พ.ค.53</t>
  </si>
  <si>
    <t>นส.ที่ ชย0027.201/2870 ลว.30 เม.ย.53</t>
  </si>
  <si>
    <t>นส.ที่ ศธ0514.7.1.3.4/6791 ลว.14พ.ค.53</t>
  </si>
  <si>
    <t>จนท.ประงาน พช.</t>
  </si>
  <si>
    <t>9ก63480/24 ลว.10 พ.ค.53</t>
  </si>
  <si>
    <t>นายณรงค์ธรณ์</t>
  </si>
  <si>
    <t>เบิกได้เฉพาะรายการที่ 1 และ 2  ตามหนังสือรับรอง รร.ชัยภูมิภักดีชุมพล</t>
  </si>
  <si>
    <t>ที่ ศธ 04038.119/387 ลว.3 พ.ค.53</t>
  </si>
  <si>
    <t>หน่วยงานผู้โอน : สนง.ส่งเสริมการปกครองท้องถิ่น จ.ชัยภูมิ</t>
  </si>
  <si>
    <t>เบี้ยคนพิการ (บัญชีปรับเกลี่ย)</t>
  </si>
  <si>
    <t>เบี้ยยังชีพคนชรา งวด 3</t>
  </si>
  <si>
    <t>สนับสนุนศูนย์เด็กเล็ก</t>
  </si>
  <si>
    <t>สนับสนุนบุคลากรถ่ายโอน</t>
  </si>
  <si>
    <t>สนับสนุนสถานีสูบน้ำด้วยไฟฟ้า</t>
  </si>
  <si>
    <t>รวมจำนวนเงิน</t>
  </si>
  <si>
    <t>เลขที่บัญชีกระแสรายวัน ธ.กรุงไทย</t>
  </si>
  <si>
    <t>เม.ย. - ส.ค.53</t>
  </si>
  <si>
    <t>ก.ค. - ก.ย.53</t>
  </si>
  <si>
    <t>ค่าวัสดุ</t>
  </si>
  <si>
    <t>ทุนการศึกษา</t>
  </si>
  <si>
    <t>เงินเดือน/ค่าจ้าง</t>
  </si>
  <si>
    <t>บำเหน็จรายเดือน</t>
  </si>
  <si>
    <t>คน</t>
  </si>
  <si>
    <t>เกษตรสมบูรณ์</t>
  </si>
  <si>
    <t>ทต.เกษตรสมบูรณ์</t>
  </si>
  <si>
    <t>483/53</t>
  </si>
  <si>
    <t>ทต.บ้านเป้า</t>
  </si>
  <si>
    <t>484/53</t>
  </si>
  <si>
    <t>464/53</t>
  </si>
  <si>
    <t>อบต.บ้านหัน</t>
  </si>
  <si>
    <t>485/53</t>
  </si>
  <si>
    <t>285-6-00388-5</t>
  </si>
  <si>
    <t>ทต.บ้านเดื่อ</t>
  </si>
  <si>
    <t>285-6-00391-5</t>
  </si>
  <si>
    <t>อบต.หนองโพนงาม</t>
  </si>
  <si>
    <t>486/53</t>
  </si>
  <si>
    <t>285-6-00392-3</t>
  </si>
  <si>
    <t>อบต.หนองข่า</t>
  </si>
  <si>
    <t>285-6-00390-7</t>
  </si>
  <si>
    <t>อบต.โนนทอง</t>
  </si>
  <si>
    <t>285-6-00385-0</t>
  </si>
  <si>
    <t>อบต.บ้านเป้า</t>
  </si>
  <si>
    <t>285-6-00389-3</t>
  </si>
  <si>
    <t>อบต.กุดเลาะ</t>
  </si>
  <si>
    <t>285-6-00384-2</t>
  </si>
  <si>
    <t>อบต.บ้านยาง</t>
  </si>
  <si>
    <t>285-6-00373-7</t>
  </si>
  <si>
    <t>อบต.โนนกอก</t>
  </si>
  <si>
    <t>285-6-00382-6</t>
  </si>
  <si>
    <t>อบต.บ้านบัว</t>
  </si>
  <si>
    <t>285-6-00383-4</t>
  </si>
  <si>
    <t>อบต.สระโพนทอง</t>
  </si>
  <si>
    <t>285-6-00379-6</t>
  </si>
  <si>
    <t>ทต.แก้งคร้อ</t>
  </si>
  <si>
    <t>307-6-06158-5</t>
  </si>
  <si>
    <t>ทต.นาหนองทุ่ม</t>
  </si>
  <si>
    <t>307-6-06166-6</t>
  </si>
  <si>
    <t>อบต.ช่องสามหมอ</t>
  </si>
  <si>
    <t>307-6-06190-9</t>
  </si>
  <si>
    <t>อบต.นาหนองทุ่ม</t>
  </si>
  <si>
    <t>307-6-06198-4</t>
  </si>
  <si>
    <t>อบต.โคกกุง</t>
  </si>
  <si>
    <t>342-6-00204-3</t>
  </si>
  <si>
    <t>อบต.หลุบคา</t>
  </si>
  <si>
    <t>307-6-06189-5</t>
  </si>
  <si>
    <t>อบต.บ้านแก้ง</t>
  </si>
  <si>
    <t>307-6-06186-0</t>
  </si>
  <si>
    <t>ทต.หนองสังข์</t>
  </si>
  <si>
    <t>307-6-06169-0</t>
  </si>
  <si>
    <t>อบต.ท่ามะไฟหวาน</t>
  </si>
  <si>
    <t>307-6-06168-2</t>
  </si>
  <si>
    <t>307-6-06171-2</t>
  </si>
  <si>
    <t>307-6-06183-6</t>
  </si>
  <si>
    <t>อบต.เก่าย่าดี</t>
  </si>
  <si>
    <t>342-6-00194-2</t>
  </si>
  <si>
    <t>ทต.คอนสวรรค์</t>
  </si>
  <si>
    <t>307-6-06193-3</t>
  </si>
  <si>
    <t>อบต.บ้านโสก</t>
  </si>
  <si>
    <t>307-6-06191-7</t>
  </si>
  <si>
    <t>อบต.โคกมั่งงอย</t>
  </si>
  <si>
    <t>307-6-06197-6</t>
  </si>
  <si>
    <t>307-6-06192-5</t>
  </si>
  <si>
    <t>อบต.ห้วยไร่</t>
  </si>
  <si>
    <t>307-6-06203-4</t>
  </si>
  <si>
    <t>307-6-06202-6</t>
  </si>
  <si>
    <t>489/53</t>
  </si>
  <si>
    <t>490/53</t>
  </si>
  <si>
    <t>307-6-06199-2</t>
  </si>
  <si>
    <t>อบต.โนนสะอาด</t>
  </si>
  <si>
    <t>307-6-06196-8</t>
  </si>
  <si>
    <t>อบต.ศรีสำราญ</t>
  </si>
  <si>
    <t>307-6-06201-8</t>
  </si>
  <si>
    <t>307-6-06194-1</t>
  </si>
  <si>
    <t>ทต.คอนสาร</t>
  </si>
  <si>
    <t>285-6-00457-1</t>
  </si>
  <si>
    <t>285-6-00466-0</t>
  </si>
  <si>
    <t>285-6-00453-9</t>
  </si>
  <si>
    <t>อบต.ห้วยยาง</t>
  </si>
  <si>
    <t>480/53</t>
  </si>
  <si>
    <t>285-6-00456-3</t>
  </si>
  <si>
    <t>285-6-00460-1</t>
  </si>
  <si>
    <t>อบต.ทุ่งพระ</t>
  </si>
  <si>
    <t>285-6-00455-5</t>
  </si>
  <si>
    <t>อบต.ทุ่งนาเลา</t>
  </si>
  <si>
    <t>465/53</t>
  </si>
  <si>
    <t>285-6-00459-8</t>
  </si>
  <si>
    <t>491/53</t>
  </si>
  <si>
    <t>285-6-00454-7</t>
  </si>
  <si>
    <t>285-6-00462-8</t>
  </si>
  <si>
    <t>307-6-06176-3</t>
  </si>
  <si>
    <t>ทต.หนองบัวโคก</t>
  </si>
  <si>
    <t>307-6-06155-0</t>
  </si>
  <si>
    <t>307-6-06185-2</t>
  </si>
  <si>
    <t>335-6-00293-7</t>
  </si>
  <si>
    <t>อบต.บ้านกอก</t>
  </si>
  <si>
    <t>318-6-01052-7</t>
  </si>
  <si>
    <t>ทต.หนองบัวใหญ่</t>
  </si>
  <si>
    <t>307-6-06188-7</t>
  </si>
  <si>
    <t>อบต.หนองบัวโคก</t>
  </si>
  <si>
    <t>318-6-01046-2</t>
  </si>
  <si>
    <t>อบต.กุดน้ำใส</t>
  </si>
  <si>
    <t>342-6-00202-7</t>
  </si>
  <si>
    <t>อบต.บ้านขาม</t>
  </si>
  <si>
    <t>318-6-01047-0</t>
  </si>
  <si>
    <t>อบต.หนองบัวบาน</t>
  </si>
  <si>
    <t>335-6-00299-6</t>
  </si>
  <si>
    <t>อบต.หนองโดน</t>
  </si>
  <si>
    <t>307-6-06162-3</t>
  </si>
  <si>
    <t>อบต.ซับใหญ่</t>
  </si>
  <si>
    <t>318-6-01063-2</t>
  </si>
  <si>
    <t>342-6-00195-0</t>
  </si>
  <si>
    <t>อบต.ตะโกทอง</t>
  </si>
  <si>
    <t>342-6-00196-9</t>
  </si>
  <si>
    <t>ทต.เทพสถิต</t>
  </si>
  <si>
    <t>318-6-01059-4</t>
  </si>
  <si>
    <t>อบต.บ้านไร่</t>
  </si>
  <si>
    <t>318-6-01064-0</t>
  </si>
  <si>
    <t>อบต.นายางกลัก</t>
  </si>
  <si>
    <t>318-6-01062-4</t>
  </si>
  <si>
    <t>อบต.โป่งนก</t>
  </si>
  <si>
    <t>318-6-01060-8</t>
  </si>
  <si>
    <t>318-6-01065-9</t>
  </si>
  <si>
    <t>อบต.ห้วยยายจิ๋ว</t>
  </si>
  <si>
    <t>318-6-01055-1</t>
  </si>
  <si>
    <t>เนินสง่า</t>
  </si>
  <si>
    <t>อบต.หนองฉิม</t>
  </si>
  <si>
    <t>307-6-06165-8</t>
  </si>
  <si>
    <t>อบต.ตาเนิน</t>
  </si>
  <si>
    <t>342-6-00197-7</t>
  </si>
  <si>
    <t>อบต.รังงาม</t>
  </si>
  <si>
    <t>342-6-00203-5</t>
  </si>
  <si>
    <t>อบต.กะฮาด</t>
  </si>
  <si>
    <t>342-6-00189-6</t>
  </si>
  <si>
    <t>ทต.บ้านเขว้า</t>
  </si>
  <si>
    <t>307-6-06212-3</t>
  </si>
  <si>
    <t>307-6-06159-3</t>
  </si>
  <si>
    <t>307-6-06161-5</t>
  </si>
  <si>
    <t>493/53</t>
  </si>
  <si>
    <t>307-6-06163-1</t>
  </si>
  <si>
    <t>307-6-06170-4</t>
  </si>
  <si>
    <t>อบต.ภูแลนคา</t>
  </si>
  <si>
    <t>307-6-06177-1</t>
  </si>
  <si>
    <t>อบต.โนนแดง</t>
  </si>
  <si>
    <t>307-6-06153-4</t>
  </si>
  <si>
    <t>ทต.บ้านแท่น</t>
  </si>
  <si>
    <t>289-6-00101-8</t>
  </si>
  <si>
    <t>496/53</t>
  </si>
  <si>
    <t>289-6-00099-2</t>
  </si>
  <si>
    <t>อบต.บ้านเต่า</t>
  </si>
  <si>
    <t>289-6-00103-4</t>
  </si>
  <si>
    <t>289-6-00105-0</t>
  </si>
  <si>
    <t>อบต.หนองคู</t>
  </si>
  <si>
    <t>289-6-00104-2</t>
  </si>
  <si>
    <t>อบต.สระพัง</t>
  </si>
  <si>
    <t>289-6-00102-6</t>
  </si>
  <si>
    <t>ทต.บำเหน็จณรงค์</t>
  </si>
  <si>
    <t>318-6-01054-3</t>
  </si>
  <si>
    <t>ทต.บ้านเพชร</t>
  </si>
  <si>
    <t>318-6-00580-9</t>
  </si>
  <si>
    <t>อบต.บ้านเพชร</t>
  </si>
  <si>
    <t>318-6-01051-9</t>
  </si>
  <si>
    <t>492/53</t>
  </si>
  <si>
    <t>318-6-01057-8</t>
  </si>
  <si>
    <t>อบต.บ้านชวน</t>
  </si>
  <si>
    <t>318-6-01049-7</t>
  </si>
  <si>
    <t>318-6-04058-6</t>
  </si>
  <si>
    <t>อบต.โคกเพชรพัฒนา</t>
  </si>
  <si>
    <t>318-6-01053-5</t>
  </si>
  <si>
    <t>อบต.บ้านตาล</t>
  </si>
  <si>
    <t>318-6-01050-0</t>
  </si>
  <si>
    <t>อบต.เกาะมะนาว</t>
  </si>
  <si>
    <t>318-6-01048-9</t>
  </si>
  <si>
    <t>ภักดีชุมพล</t>
  </si>
  <si>
    <t>อบต.เจาทอง</t>
  </si>
  <si>
    <t>335-6-00289-9</t>
  </si>
  <si>
    <t>อบต.วังทอง</t>
  </si>
  <si>
    <t>335-6-00296-1</t>
  </si>
  <si>
    <t>อบต.แหลมทอง</t>
  </si>
  <si>
    <t>335-6-00300-3</t>
  </si>
  <si>
    <t>อบต.บ้านเจียง</t>
  </si>
  <si>
    <t>335-6-00298-8</t>
  </si>
  <si>
    <t>ทต.ผักปัง</t>
  </si>
  <si>
    <t>285-6-00375-3</t>
  </si>
  <si>
    <t>ทต.บ้านเพชรภูเขียว</t>
  </si>
  <si>
    <t>285-6-00376-1</t>
  </si>
  <si>
    <t>285-6-00374-5</t>
  </si>
  <si>
    <t>285-6-00370-2</t>
  </si>
  <si>
    <t>อบต.โอโล</t>
  </si>
  <si>
    <t>285-6-00371-0</t>
  </si>
  <si>
    <t>285-6-00372-9</t>
  </si>
  <si>
    <t>285-6-00368-0</t>
  </si>
  <si>
    <t>อบต.ธาตุทอง</t>
  </si>
  <si>
    <t>285-6-00378-8</t>
  </si>
  <si>
    <t>อบต.กวางโจน</t>
  </si>
  <si>
    <t>285-6-00369-9</t>
  </si>
  <si>
    <t>อบต.หนองตูม</t>
  </si>
  <si>
    <t>285-6-00367-2</t>
  </si>
  <si>
    <t>อบต.บ้านดอน</t>
  </si>
  <si>
    <t>285-6-00365-6</t>
  </si>
  <si>
    <t>อบต.กุดยม</t>
  </si>
  <si>
    <t>285-6-00366-4</t>
  </si>
  <si>
    <t>285-6-00381-8</t>
  </si>
  <si>
    <t>307-6-06160-7</t>
  </si>
  <si>
    <t>ทต.บ้านค่ายหมื่นแผ้ว</t>
  </si>
  <si>
    <t>307-6-06180-1</t>
  </si>
  <si>
    <t>307-6-06204-2</t>
  </si>
  <si>
    <t>อบต.รอบเมือง</t>
  </si>
  <si>
    <t>307-6-06154-2</t>
  </si>
  <si>
    <t>342-6-00192-6</t>
  </si>
  <si>
    <t>อบต.บ้านเล่า</t>
  </si>
  <si>
    <t>342-6-00200-0</t>
  </si>
  <si>
    <t>487/53</t>
  </si>
  <si>
    <t>307-6-06157-7</t>
  </si>
  <si>
    <t>342-6-00199-3</t>
  </si>
  <si>
    <t>อบต.นาฝาย</t>
  </si>
  <si>
    <t>307-6-06215-8</t>
  </si>
  <si>
    <t>342-6-00208-6</t>
  </si>
  <si>
    <t>342-6-00193-4</t>
  </si>
  <si>
    <t>342-6-00211-6</t>
  </si>
  <si>
    <t>อบต.ท่าหินโงม</t>
  </si>
  <si>
    <t>342-6-00062-8</t>
  </si>
  <si>
    <t>อบต.ห้วยบง</t>
  </si>
  <si>
    <t>342-6-00201-9</t>
  </si>
  <si>
    <t>อบต.บุ่งคล้า</t>
  </si>
  <si>
    <t>342-6-00209-4</t>
  </si>
  <si>
    <t>อบต.หนองนาแซง</t>
  </si>
  <si>
    <t>307-6-06205-0</t>
  </si>
  <si>
    <t>342-6-00205-1</t>
  </si>
  <si>
    <t>ทต.โคกสูง</t>
  </si>
  <si>
    <t>342-6-00045-8</t>
  </si>
  <si>
    <t>อบต.โนนสำราญ</t>
  </si>
  <si>
    <t>342-6-00046-6</t>
  </si>
  <si>
    <t>อบต.ลาดใหญ่</t>
  </si>
  <si>
    <t>342-6-00207-8</t>
  </si>
  <si>
    <t>อบต.ซับสีทอง</t>
  </si>
  <si>
    <t>307-6-06182-8</t>
  </si>
  <si>
    <t>ทต.หนองบัวแดง</t>
  </si>
  <si>
    <t>307-6-06208-5</t>
  </si>
  <si>
    <t>307-6-06184-4</t>
  </si>
  <si>
    <t>307-6-06175-5</t>
  </si>
  <si>
    <t>307-6-06156-9</t>
  </si>
  <si>
    <t>ทต.หลวงศิริ</t>
  </si>
  <si>
    <t>307-6-06174-7</t>
  </si>
  <si>
    <t>อบต.ถ้ำวัวแดง</t>
  </si>
  <si>
    <t>307-6-06172-0</t>
  </si>
  <si>
    <t>307-6-06173-9</t>
  </si>
  <si>
    <t>อบต.ท่าใหญ่</t>
  </si>
  <si>
    <t>307-6-06179-8</t>
  </si>
  <si>
    <t>อบต.วังชมภู</t>
  </si>
  <si>
    <t>307-6-06187-9</t>
  </si>
  <si>
    <t>หนองบัวระเหว</t>
  </si>
  <si>
    <t>ทต.หนองบัวระเหว</t>
  </si>
  <si>
    <t>335-6-00294-5</t>
  </si>
  <si>
    <t>อบต.วังตะเฆ่</t>
  </si>
  <si>
    <t>335-6-00295-3</t>
  </si>
  <si>
    <t>ทต.ห้วยแย้</t>
  </si>
  <si>
    <t>335-6-00292-9</t>
  </si>
  <si>
    <t>ทต.โคกสะอาด</t>
  </si>
  <si>
    <t>335-6-00291-0</t>
  </si>
  <si>
    <t>อบต.โสกปลาดุก</t>
  </si>
  <si>
    <t>335-6-00290-2</t>
  </si>
  <si>
    <r>
      <t>โอนเข้าบัญชีวันที่........</t>
    </r>
    <r>
      <rPr>
        <b/>
        <sz val="20"/>
        <rFont val="AngsanaUPC"/>
        <family val="1"/>
      </rPr>
      <t>29</t>
    </r>
    <r>
      <rPr>
        <b/>
        <sz val="15"/>
        <rFont val="AngsanaUPC"/>
        <family val="1"/>
      </rPr>
      <t>.........มิถุนายน  2553</t>
    </r>
  </si>
  <si>
    <t>ประจำเดือน มิถุนายน  2553</t>
  </si>
  <si>
    <t>ประกอบการโอนเงินวันที่     29     มิถุนายน   2553</t>
  </si>
  <si>
    <t>น.ส.ปนิดา  คำโนนกอก</t>
  </si>
  <si>
    <t>ผช.จนท.การเงินและบัญชี</t>
  </si>
  <si>
    <t>รร.อนุบาลเด็กน่ารัก</t>
  </si>
  <si>
    <t>อัตราค่าจ้าง</t>
  </si>
  <si>
    <t>น.ส.ทัศวรรณ  โสภากุล</t>
  </si>
  <si>
    <t>นางกองแพง  ทองเหลือง</t>
  </si>
  <si>
    <t>นางกิ่งฟ้า  เกตุชาญสิริ</t>
  </si>
  <si>
    <t>น.ส.มยุรา  ค่อยประเสริฐ</t>
  </si>
  <si>
    <t>ครูผู้ช่วย รร.อนุบาล อบต.โคกเริงรมย์</t>
  </si>
  <si>
    <t>1. ตกเบิกค่าจ้าง ครูผู้ช่วย 2 คน 24-31 พ.ค.53</t>
  </si>
  <si>
    <t>2. ตกเบิกค่าครองชีพชั่วคราว ครูผู้ช่วย 2 คน 24-31 พ.ค.54</t>
  </si>
  <si>
    <t>รวม อบต.โคกเริงรมย์</t>
  </si>
  <si>
    <t>เดือน มิ.ย.53</t>
  </si>
  <si>
    <t>ตกเบิก  ประจำเดือน  เมษายน -  มิถุนายน  2553</t>
  </si>
  <si>
    <t>เม.ย..-มิย.53</t>
  </si>
  <si>
    <t>ตกเบิก  ประจำเดือน   เมษายน  -  มิถุนายน  2553</t>
  </si>
  <si>
    <t>ตกเบิก  ประจำเดือน  เมษายน  -  มิถุนายน  2553</t>
  </si>
  <si>
    <t>เม.ย. - มิ.ย.53</t>
  </si>
  <si>
    <t>3</t>
  </si>
  <si>
    <t>ประจำเดือน   มิถุนายน   2553</t>
  </si>
  <si>
    <t>มิ.ย.53</t>
  </si>
  <si>
    <t>ให้นำค่าจ้างของนายสาโรจน์  ฆ้องโนนแดง  ที่จังหวัดได้โอนให้ในเดือน พ.ค.53  จำนวน 6,909 บาท  ไปจ่ายให้กับนายสุนทร  ชื่นสบาย</t>
  </si>
  <si>
    <t>ส่วนนายสาโรจน์  ฆ้องโนนแดง ไม่ได้รับจัดสรรงบประมาณให้เนื่องจาก อบต.แต่งตั้งให้เป็นพนักงานจ้างตามภารกิจ อบต.ต้องจ่ายจากงบประมาณของ อบต.เอง</t>
  </si>
  <si>
    <t>รายละเอียดประกอบการเบิกจ่ายเงินสนับสนุนศูนย์เด็กเล็ก (ถ่ายโอนจากกรมการศาสนา)</t>
  </si>
  <si>
    <t>ประจำเดือน  กรกฎาคม   2553</t>
  </si>
  <si>
    <t>งบประมาณที่กรมจัดสรร</t>
  </si>
  <si>
    <t>ส่วนเกิน</t>
  </si>
  <si>
    <t>ชื่อศูนย์พัฒนาเด็กเล็ก</t>
  </si>
  <si>
    <t>งบประมาณ</t>
  </si>
  <si>
    <t>พ.ภารกิจ</t>
  </si>
  <si>
    <t>ต่อเดือน</t>
  </si>
  <si>
    <t>เงิน(1)</t>
  </si>
  <si>
    <t>เงิน(2)</t>
  </si>
  <si>
    <t>(1)+(2)</t>
  </si>
  <si>
    <t>จัดสรร</t>
  </si>
  <si>
    <t>วัดชัยภูมิวนาราม</t>
  </si>
  <si>
    <t>น.ส.จุไรรัตน์  วิลาศ</t>
  </si>
  <si>
    <t>ผดด.</t>
  </si>
  <si>
    <t>/</t>
  </si>
  <si>
    <t>1.</t>
  </si>
  <si>
    <t>นางนันทนา  สมองดี</t>
  </si>
  <si>
    <t>นางชฎาพร  พรหมบุตร</t>
  </si>
  <si>
    <t>น.ส.อรุณี  ชนะโยธา</t>
  </si>
  <si>
    <t>นางเพ็ญศรี  เพียงชัยภูมิ</t>
  </si>
  <si>
    <t>น.ส.เข็มทิศ  บุญนา</t>
  </si>
  <si>
    <t>นางเครือวัลย์  ฝาชัยภูมิ</t>
  </si>
  <si>
    <t>รวมเบิก</t>
  </si>
  <si>
    <t>. อบต.โคกกุง</t>
  </si>
  <si>
    <t>วัดจักรวรรดิ์</t>
  </si>
  <si>
    <t>นางรันจวน ชัยทิพย์</t>
  </si>
  <si>
    <t>นางจินดา พงษ์สะพัง</t>
  </si>
  <si>
    <t>นางจิรานันท์ อนัคทัศน์</t>
  </si>
  <si>
    <t>นางสุภาพร สมชนะ</t>
  </si>
  <si>
    <t>นางสาวหนูกูล สมเหล็ก</t>
  </si>
  <si>
    <t>วัดปิติธรรมาวาส</t>
  </si>
  <si>
    <t>นางหนูเจียง ปานพรม</t>
  </si>
  <si>
    <t>นางจูมทอง เทียงราช</t>
  </si>
  <si>
    <t>นางเครือวัลย์ ปานแสง</t>
  </si>
  <si>
    <t>นายบุญสม ปานแสง</t>
  </si>
  <si>
    <t>นางจิรฐา ปราบพารา</t>
  </si>
  <si>
    <t>นางวาสนา สมสี</t>
  </si>
  <si>
    <t>วัดศิริชัยมงคล</t>
  </si>
  <si>
    <t>นางละเอียด ศรีภิรมย์</t>
  </si>
  <si>
    <t>นางนิยม ชำนาญ</t>
  </si>
  <si>
    <t>นางสาวอุทุมพร กล้าหาญ</t>
  </si>
  <si>
    <t>วัดประชาสามัคคี</t>
  </si>
  <si>
    <t>นางสมพร แสนศึก</t>
  </si>
  <si>
    <t>นางคำกอง มินาคำ</t>
  </si>
  <si>
    <t>รวม อบต.โคกกุง</t>
  </si>
  <si>
    <t>วัดทุ่งสว่าง</t>
  </si>
  <si>
    <t>นางธิดารัตน์ ชำนาญ</t>
  </si>
  <si>
    <t>นางสาวดวงใจ ชำนาญ</t>
  </si>
  <si>
    <t>วัดสง่าคงคาราม</t>
  </si>
  <si>
    <t>นางมณีรัตน์ ทองศิษ</t>
  </si>
  <si>
    <t>นางทองสุข ชัยอาวุธ</t>
  </si>
  <si>
    <t>นางสีนวน ดีบ้านโสก</t>
  </si>
  <si>
    <t>นางสาวมลทิวา บุตรเกต</t>
  </si>
  <si>
    <t>วัดศรีวิไลย์</t>
  </si>
  <si>
    <t>นางจอมศรี เพ็ชรเมือง</t>
  </si>
  <si>
    <t>นางแสงจันทร์ ธิวัย</t>
  </si>
  <si>
    <t>นางธมลวรรณ กิ่งขุนทด</t>
  </si>
  <si>
    <t>นางสาวอุบล กิ่งขุนทด</t>
  </si>
  <si>
    <t>รวม อบต.บ้านแก้ง</t>
  </si>
  <si>
    <t>วัดศรีสง่าสามัคคี</t>
  </si>
  <si>
    <t>นางบัวไล  ฉ่ำสันเทียะ</t>
  </si>
  <si>
    <t>นางสาวลำพึง   กองนา</t>
  </si>
  <si>
    <t>นางสาวสมพิษ   กองนา</t>
  </si>
  <si>
    <t>นางรัดดา   วงษ์ชู</t>
  </si>
  <si>
    <t>นางสาวสาวิตี  บุตรธนู</t>
  </si>
  <si>
    <t>นางบุปผา   ทองประภา</t>
  </si>
  <si>
    <t xml:space="preserve"> </t>
  </si>
  <si>
    <t>นางกนกวรรณ  คนชัยภูมิ</t>
  </si>
  <si>
    <t>นางสมควร  ราษฎรพิทักษ์</t>
  </si>
  <si>
    <t>วัดอุดร</t>
  </si>
  <si>
    <t>นางผานิตย์ดา    ละมุลตรี</t>
  </si>
  <si>
    <t>นางประหยัด   เกษนอก</t>
  </si>
  <si>
    <t>นางคำพลอย   กองนาง</t>
  </si>
  <si>
    <t>นางรัชนี    ฤทธิ์ชัย</t>
  </si>
  <si>
    <t>นางกนกภรณ์  พักวัน</t>
  </si>
  <si>
    <t>นางผกามาศ  เกษนอก</t>
  </si>
  <si>
    <t>นางเปรมฤดี  บัวภา</t>
  </si>
  <si>
    <t>นายธีรภัทร   ชำนาญ</t>
  </si>
  <si>
    <t>นางสาวสายใจ  ชำนาญ</t>
  </si>
  <si>
    <t>รวม ทต. หนองสังข์</t>
  </si>
  <si>
    <t>วัดแถวอรัญญาวาส</t>
  </si>
  <si>
    <t>นางรัดดา หล่มแสง</t>
  </si>
  <si>
    <t>นางสาวเทวา ปราชนาม</t>
  </si>
  <si>
    <t>นางสำเร็จ ตุนชัยภูมิ</t>
  </si>
  <si>
    <t>วัดศิริพัฒนาราม</t>
  </si>
  <si>
    <t>นางนริศรา ในชัยภูมิ</t>
  </si>
  <si>
    <t>หน.ศูนย์</t>
  </si>
  <si>
    <t>น.ส.ศุษมา อินมณี</t>
  </si>
  <si>
    <t>นางจิราภรณ์ ขะจรสมบัติ</t>
  </si>
  <si>
    <t>น.ส.พิมพร หิรัญคำ</t>
  </si>
  <si>
    <t>น.ส.สินจัย นาคคำ</t>
  </si>
  <si>
    <t>วัดราษฎร์สามัคคี</t>
  </si>
  <si>
    <t>นางสมบูรณ์ ถิ่นถาน</t>
  </si>
  <si>
    <t>นางสุกัญญา ทรงสุภาพ</t>
  </si>
  <si>
    <t>นางศรวณีย์ เครือผือ</t>
  </si>
  <si>
    <t>นางสมพร ต่ออำนาจ</t>
  </si>
  <si>
    <t>วัดจันทรังษี</t>
  </si>
  <si>
    <t>น.ส.มาลัย รอบรู้</t>
  </si>
  <si>
    <t>นางฉันทนา คำสี</t>
  </si>
  <si>
    <t>นางนัยนา พิมพ์สราญ</t>
  </si>
  <si>
    <t>รวม อบต.หนองขาม</t>
  </si>
  <si>
    <t>อบต.</t>
  </si>
  <si>
    <t>วัดภูเขาทอง</t>
  </si>
  <si>
    <t>ว่าที่ร้อยตรีภาคภูมิ จุรุฑา</t>
  </si>
  <si>
    <t>ท่ามะไฟหวาน</t>
  </si>
  <si>
    <t>นางณัฐกานต์ จันทะดวง</t>
  </si>
  <si>
    <t>นางสมคิด แลไธสง</t>
  </si>
  <si>
    <t>นางเมธาวี เสียงหวาน</t>
  </si>
  <si>
    <t>นางวิภาพร เกิดสีทอง</t>
  </si>
  <si>
    <t>วัดพุทธมงคลวนาราม</t>
  </si>
  <si>
    <t>นางณิชาภัทร กาดทอง</t>
  </si>
  <si>
    <t>นางโสภา หาญวงษ์</t>
  </si>
  <si>
    <t>น.ส.ภัณฑิรา แสนสิบ</t>
  </si>
  <si>
    <t>นางกฤษณา  รัตนัย</t>
  </si>
  <si>
    <t>น.ส.สุรัตติกาล   ยิ่งนอก</t>
  </si>
  <si>
    <t>วัดยางคำ</t>
  </si>
  <si>
    <t>นางเพลินพิศ    มีหมู่</t>
  </si>
  <si>
    <t>นางมนัส  ปาการะโต</t>
  </si>
  <si>
    <t>นางคำปน   วรรณพงษ์</t>
  </si>
  <si>
    <t>ยัง</t>
  </si>
  <si>
    <t>อบต.นาหนอง</t>
  </si>
  <si>
    <t>วัดชัยมงคล</t>
  </si>
  <si>
    <t>นางเฉลียว  อินทรแก้ว</t>
  </si>
  <si>
    <t>ทุม</t>
  </si>
  <si>
    <t>น.ส.บัววัน  รักษ์มณี</t>
  </si>
  <si>
    <t>น.ส.สุนันทา  คชรินทร์</t>
  </si>
  <si>
    <t>วัดสว่าง</t>
  </si>
  <si>
    <t>น.ส.โสภา  น้อมสูงเนิน</t>
  </si>
  <si>
    <t>ปุญญาวาส</t>
  </si>
  <si>
    <t>น.ส.ธิดารัตน์  บุญเกื้อ</t>
  </si>
  <si>
    <t>นางบุปผา  แสนวงศ์</t>
  </si>
  <si>
    <t>รวม อบต.นาหนองทุ่ม</t>
  </si>
  <si>
    <t>วัดแสงทอง</t>
  </si>
  <si>
    <t>นางบำเพ็ญ  พันเหลา</t>
  </si>
  <si>
    <t>ราวาส</t>
  </si>
  <si>
    <t>นางวาสนา  แสนตระกูล</t>
  </si>
  <si>
    <t>น.ส.วาสนา  อุดรพรม</t>
  </si>
  <si>
    <t>นางอัญจนา  บัวภา</t>
  </si>
  <si>
    <t>นางภัสราภรณ์  ต่อพล</t>
  </si>
  <si>
    <t>นางวงเดือน   บุผุ</t>
  </si>
  <si>
    <t>นางรำไพร   แก้วสว่าง</t>
  </si>
  <si>
    <t>น.ส.ระเบียบ  ภิรมย์ไกรภักดิ์</t>
  </si>
  <si>
    <t>น.ส.สุพรรณี  ลอยครบุรี</t>
  </si>
  <si>
    <t>น.ส.อภิสรา   แสนตระกูล</t>
  </si>
  <si>
    <t>วัดญาณนาวา</t>
  </si>
  <si>
    <t>นางบัวลอย  มณีศรี</t>
  </si>
  <si>
    <t>นางยุวดี      ลาภมูล</t>
  </si>
  <si>
    <t>รวม อบต.หลุบคา</t>
  </si>
  <si>
    <t>วัดหนองบัวลอย</t>
  </si>
  <si>
    <t>นางรินนา สาบุดดี</t>
  </si>
  <si>
    <t>9</t>
  </si>
  <si>
    <t>นางกองแก้ว มาฆะเซ็นต์</t>
  </si>
  <si>
    <t>นางปริชาติ หงษ์วิเศษ</t>
  </si>
  <si>
    <t>รวม อบต.โคกมั่งงอย</t>
  </si>
  <si>
    <t>วัดสะแก</t>
  </si>
  <si>
    <t>นางวงเดือน  จิตประไพ</t>
  </si>
  <si>
    <t>10</t>
  </si>
  <si>
    <t>นางปริยภรณ์  พุขุนทด</t>
  </si>
  <si>
    <t>นางอำมร   ทองภูบาล</t>
  </si>
  <si>
    <t>รวม อบต.หนอโดน</t>
  </si>
  <si>
    <t>วัดศาลาลอย</t>
  </si>
  <si>
    <t>นางนิภาพรรณ  เชิญชัยภูมิ</t>
  </si>
  <si>
    <t>11</t>
  </si>
  <si>
    <t>นางน้ำค้าง  ชัยศัตรา</t>
  </si>
  <si>
    <t>นางสุมาลี   อัคเสริญ</t>
  </si>
  <si>
    <t>รวม  อบต.ยางหวาย</t>
  </si>
  <si>
    <t>วัดเขาเทพบุตรบรรพต</t>
  </si>
  <si>
    <t>น.ส.ราตรี นาพรม</t>
  </si>
  <si>
    <t>รวม อบต.โป่งนก</t>
  </si>
  <si>
    <t>ศูนย์</t>
  </si>
  <si>
    <t>นางวราภร์ ฮมภิรมย์</t>
  </si>
  <si>
    <t>13</t>
  </si>
  <si>
    <t>น.ส.ดาวสวรรค์  ถาวรพันธ์</t>
  </si>
  <si>
    <t>รวม อบต.รังงาม</t>
  </si>
  <si>
    <t>14</t>
  </si>
  <si>
    <t>วัดโนนสะอาด</t>
  </si>
  <si>
    <t>นายนพดล  คำจุมพล</t>
  </si>
  <si>
    <t>นางเข็มมา แก้วถาวร</t>
  </si>
  <si>
    <t>นางคำปุ่น พินไธสง</t>
  </si>
  <si>
    <t>รวม อบต.หนองฉิม</t>
  </si>
  <si>
    <t>ชีชุมบ้านโนนโพธิ์</t>
  </si>
  <si>
    <t>น.ส.หทัยชนก สายทอง</t>
  </si>
  <si>
    <t>15</t>
  </si>
  <si>
    <t>บ้านท่าแก</t>
  </si>
  <si>
    <t>นางวิมล สร้อยสูงเนิน</t>
  </si>
  <si>
    <t>นางบัวลี สร้อยสูงเนิน</t>
  </si>
  <si>
    <t>น.ส.สุกัญญา นบสูงเนิน</t>
  </si>
  <si>
    <t>บ้านป่ายาง</t>
  </si>
  <si>
    <t>น.ส.นงนุช พัธุ์กุ่ม</t>
  </si>
  <si>
    <t>น.ส.กฤศกร สะใบทอง</t>
  </si>
  <si>
    <t>วัดสำราญจิตร</t>
  </si>
  <si>
    <t>น.ส.บานเย็น ป้องขันธ์</t>
  </si>
  <si>
    <t xml:space="preserve">น.ส.อุดมวรรณ สัตย์มิตร </t>
  </si>
  <si>
    <t>น.ส.พรทิพย์ บริจาค</t>
  </si>
  <si>
    <t>ศูนย์บ้านป่าไม้แดง</t>
  </si>
  <si>
    <t>นางพนิดา บุญกล้า</t>
  </si>
  <si>
    <t>ศูนย์บ้านหางเรียง</t>
  </si>
  <si>
    <t>นางนุชนารถ กาญสูงเนิน</t>
  </si>
  <si>
    <t>นางกนกพร เปียกชัยภูมิ</t>
  </si>
  <si>
    <t>นางสมัย ขึ้นกันกง</t>
  </si>
  <si>
    <t>น.ส.สมภาร สถิตชัย</t>
  </si>
  <si>
    <t>น.ส.จันจิรา วิราวรรณ์</t>
  </si>
  <si>
    <t>นางอัญชลี ชาลีแดง</t>
  </si>
  <si>
    <t>น.ส.ลำดวน วรรณปะโค</t>
  </si>
  <si>
    <t>น.ส.พยอม ชาญเขว้า</t>
  </si>
  <si>
    <t>ศูนย์บ้านวังปลาฝา</t>
  </si>
  <si>
    <t>น.ส.กานต์พิชชาฎา ถนอมพันธ์</t>
  </si>
  <si>
    <t>อ.บ้านเขว้า</t>
  </si>
  <si>
    <t>วัดปรางค์ปราสาท</t>
  </si>
  <si>
    <t>นางสาวนันทนา   ประภาวงษ์</t>
  </si>
  <si>
    <t>16</t>
  </si>
  <si>
    <t>วัดสายตะคลอง</t>
  </si>
  <si>
    <t>น.ส.อัมพร      ถนอมสัตย์</t>
  </si>
  <si>
    <t>นางศิริทิพย์     เพ็งมี</t>
  </si>
  <si>
    <t>น.ส.วนารัตน์   จำเริญพล</t>
  </si>
  <si>
    <t>วัดคลองสายบัว</t>
  </si>
  <si>
    <t>นางจูมพิศ   กุมภาว์</t>
  </si>
  <si>
    <t>วัดเกาะสามัคคีธรรม</t>
  </si>
  <si>
    <t>นางอุทัยวรรณ  โคตรุชัย</t>
  </si>
  <si>
    <t>น.ส.รัศมี      ภูมิฐาน</t>
  </si>
  <si>
    <t>วัดสุวรรณาราม</t>
  </si>
  <si>
    <t>นางมยุรี   อาจวิชิต</t>
  </si>
  <si>
    <t>วัดทองธรรมชาติ</t>
  </si>
  <si>
    <t>นางจำปี    ยวงสุวรรณ</t>
  </si>
  <si>
    <t>น.ส.จันทร์เพ็ญ  จุลยโชค</t>
  </si>
  <si>
    <t>รวม  ทต. ทุ่งทอง</t>
  </si>
  <si>
    <t>วัดดอนไผ่</t>
  </si>
  <si>
    <t>นางหนูรัก มาสา</t>
  </si>
  <si>
    <t>17</t>
  </si>
  <si>
    <t>นางปัทมาพร ถนอมสัตย์</t>
  </si>
  <si>
    <t>น.ส.นวลออง ลาภมาก</t>
  </si>
  <si>
    <t>นางสุรัตนา ประภาวงษ์</t>
  </si>
  <si>
    <t>รวม อบต.โนนแดง</t>
  </si>
  <si>
    <t>18</t>
  </si>
  <si>
    <t>วัดมหาคงคา</t>
  </si>
  <si>
    <t>นางจันฉาย วรรณมาตร</t>
  </si>
  <si>
    <t>หนศูนย์</t>
  </si>
  <si>
    <t>น.ส.รินดา ระรมย์ชัย</t>
  </si>
  <si>
    <t>นางอนงค์เผ่าชัย</t>
  </si>
  <si>
    <t>น.ส.วงเดือน จ่าทัน</t>
  </si>
  <si>
    <t>วัดศรีมหาโพธิ์</t>
  </si>
  <si>
    <t>นางบุญจิรา หาญกำลัง</t>
  </si>
  <si>
    <t>นายผล สถิตชัย</t>
  </si>
  <si>
    <t>วัดอัมพวัน</t>
  </si>
  <si>
    <t>นางวรัชยา จวงเงิน</t>
  </si>
  <si>
    <t>น.ส.บุญโฮม ล้อมไธสง</t>
  </si>
  <si>
    <t>วัดป่าเรไร</t>
  </si>
  <si>
    <t>นางสร้อยลัดดา สุวรรณฉิม</t>
  </si>
  <si>
    <t>น.ส.เจนจิรา จำปาทอง</t>
  </si>
  <si>
    <t>วัดโพธิ์ศรีสะอาด</t>
  </si>
  <si>
    <t>นายเอนก สุพรรณพงษ์</t>
  </si>
  <si>
    <t>น.ส.หนูกี มังกร</t>
  </si>
  <si>
    <t>น.ส.คำปุ้ย สร้อยสูงเนิน</t>
  </si>
  <si>
    <t>น.ส.อัญชัน ป้องขันธ์</t>
  </si>
  <si>
    <t>วัดไผ่ล้อม</t>
  </si>
  <si>
    <t>น.ส.อัมพร ชัยเนตร</t>
  </si>
  <si>
    <t>นางสมัย ใจชัยภูมิ</t>
  </si>
  <si>
    <t xml:space="preserve">นางสมส่วน ชัยสามารถ </t>
  </si>
  <si>
    <t>น.ส.อภิวดี ฝอดสูงเนิน</t>
  </si>
  <si>
    <t>รวม อบต.ตลาดแร้ง</t>
  </si>
  <si>
    <t>อบต. ภูแลนคา</t>
  </si>
  <si>
    <t>วัดหว้าเฒ่า</t>
  </si>
  <si>
    <t>นางสำอางค์  นิวาศานนท์</t>
  </si>
  <si>
    <t>19</t>
  </si>
  <si>
    <t>นางจันจิรา  กุลชัยภูมิ</t>
  </si>
  <si>
    <t>วัดศิลาอาสน์</t>
  </si>
  <si>
    <t>นางอำพร  อินทรัพย์</t>
  </si>
  <si>
    <t>น.ส.วิไล    ตรงเมธี</t>
  </si>
  <si>
    <t>วัดสว่างวัง</t>
  </si>
  <si>
    <t>นางบุญมี    เหล่าพิลัย</t>
  </si>
  <si>
    <t>น้ำเย็น</t>
  </si>
  <si>
    <t>นายสมบัติ    ดวงมา</t>
  </si>
  <si>
    <t>วัดชีบน</t>
  </si>
  <si>
    <t>นางบัวแหวน  เหลืองคำ</t>
  </si>
  <si>
    <t>รวม อบต.ภูแลนคา</t>
  </si>
  <si>
    <t>20</t>
  </si>
  <si>
    <t>วัดท่าสง่า</t>
  </si>
  <si>
    <t>นางแดง จันเขียด</t>
  </si>
  <si>
    <t>นางบุญเลี้ยง คำห้วยแย้</t>
  </si>
  <si>
    <t>วัดจำปาทอง</t>
  </si>
  <si>
    <t>น.ส.สำรอง ชูณรงค์</t>
  </si>
  <si>
    <t>วัดหนองกระทุ่ม</t>
  </si>
  <si>
    <t>นางวจีรัตน์ ชูณรงค์</t>
  </si>
  <si>
    <t>นางบานเย็น เฝดสูงเนิน</t>
  </si>
  <si>
    <t>วัดโคกสว่าง</t>
  </si>
  <si>
    <t>นางสาววิกานต์  อายุยืน</t>
  </si>
  <si>
    <t>วัดโนนนาพวง</t>
  </si>
  <si>
    <t>นางอำพร ยาตรี</t>
  </si>
  <si>
    <t>วัดมัชฌิมาวาส</t>
  </si>
  <si>
    <t>น.ส.รุ่งอรุณ   สายชำนิ</t>
  </si>
  <si>
    <t>21</t>
  </si>
  <si>
    <t>นางพาณิช  จินดาดวง</t>
  </si>
  <si>
    <t>นางสำเนียง  จิตชัย</t>
  </si>
  <si>
    <t>นางสายใจ   สิทธิวงศ์</t>
  </si>
  <si>
    <t>น.ส.ศิรินันท์  ลี้ภัยดี</t>
  </si>
  <si>
    <t>น.ส.พรรณณี  เนื้อธรรม</t>
  </si>
  <si>
    <t>นางสมพิศ   กันชัย</t>
  </si>
  <si>
    <t>รวม ทต.บ้านเขว้า</t>
  </si>
  <si>
    <t>วัดศรีสนามคงคา</t>
  </si>
  <si>
    <t>22</t>
  </si>
  <si>
    <t>นางรัชดาภรณ์  ปุ๋ยจัตุรัส</t>
  </si>
  <si>
    <t>น.ส.จิราพร  หอพิกลาง</t>
  </si>
  <si>
    <t>น.ส.เมธิดี  ดีขุนทด</t>
  </si>
  <si>
    <t>รวม อบต.บ้านชวน</t>
  </si>
  <si>
    <t>นางศิราภรณ์ มีชำนาญ</t>
  </si>
  <si>
    <t>นางเต๋า ยึดพวก</t>
  </si>
  <si>
    <t>จ้าง 1ม.ค.53</t>
  </si>
  <si>
    <t>น.ส.สมพร ผ่านอ้น</t>
  </si>
  <si>
    <t>รวม  อบต.บ้านเพชร</t>
  </si>
  <si>
    <t>วัดบางอำพันธ์</t>
  </si>
  <si>
    <t>นางลักษณาพร    พึ่งทอง</t>
  </si>
  <si>
    <t>24</t>
  </si>
  <si>
    <t>น.ส.พัชนี     โพธิ์ทอง</t>
  </si>
  <si>
    <t>นางรัตนา    โชคภมร</t>
  </si>
  <si>
    <t>นางมาลัย    สนิทนอก</t>
  </si>
  <si>
    <t>นางเบ็ญจา   โม่งปราณีต</t>
  </si>
  <si>
    <t>น.ส.สุชาดา   เมื่อจัตุรัส</t>
  </si>
  <si>
    <t>วัดสาริกา</t>
  </si>
  <si>
    <t>นางพรรณี     เรืองจาบ</t>
  </si>
  <si>
    <t>นางสุนทร     โสขุนทด</t>
  </si>
  <si>
    <t>รวม  อบต.บ้านตาล</t>
  </si>
  <si>
    <t>วัดป่าศรีสุข</t>
  </si>
  <si>
    <t>นางกมลทิพย์   อิงสระน้อย</t>
  </si>
  <si>
    <t>25</t>
  </si>
  <si>
    <t>อุดมศักดิ์</t>
  </si>
  <si>
    <t>นางนงนุช  เช็คขุนทด</t>
  </si>
  <si>
    <t>น.ส.นกแก้ว  งามสันเทียะ</t>
  </si>
  <si>
    <t>น.ส.นรินทร   จำปานิล</t>
  </si>
  <si>
    <t>รวม  อบต.เกาะมะนาว</t>
  </si>
  <si>
    <t>วัดชัยภูมิพิทักษ์</t>
  </si>
  <si>
    <t>นางสายสุดา ตาเมือง</t>
  </si>
  <si>
    <t>26</t>
  </si>
  <si>
    <t>นางจารุพันธ์ แก้วกระจ่าง</t>
  </si>
  <si>
    <t>นางวาสนา ยอดแก้ว</t>
  </si>
  <si>
    <t>น.ส.อุบล จันทร์ขามป้อม</t>
  </si>
  <si>
    <t>นางทองใส อิติปิ</t>
  </si>
  <si>
    <t>น.ส.วิจิตรา วงค์ศรีแก้ว</t>
  </si>
  <si>
    <t>น.ส.วิภาพร ยงขามป้อม</t>
  </si>
  <si>
    <t>วัดป่าสุริยวงค์</t>
  </si>
  <si>
    <t>นางรำไพ แสงกุดเลาะ</t>
  </si>
  <si>
    <t>น.ส.จุฑารัตน์ วนเก่าน้อย</t>
  </si>
  <si>
    <t>น.ส.วรรณฉวี ฤาชา</t>
  </si>
  <si>
    <t>วัดศาลาวรรณ</t>
  </si>
  <si>
    <t>น.ส.ศิริรัตน์  นราพล</t>
  </si>
  <si>
    <t>นางยุพิน จันทร์ณรงค์</t>
  </si>
  <si>
    <t>น.ส.บุญสนอง ทูลแก้ว</t>
  </si>
  <si>
    <t xml:space="preserve"> รวม อบต.กุดชุมแสง</t>
  </si>
  <si>
    <t>อบต.วังชมพู</t>
  </si>
  <si>
    <t>วัดป่าไทรงาม</t>
  </si>
  <si>
    <t>นางศิริ  หินเมืองเก่า</t>
  </si>
  <si>
    <t>27</t>
  </si>
  <si>
    <t>นางอรทัย   สุขม่วง</t>
  </si>
  <si>
    <t>นางบรรจบ  มานะสุวรรณศรี</t>
  </si>
  <si>
    <t>วัดรัตนคงคาราม</t>
  </si>
  <si>
    <t>นางยอด  ไวสุวรรณ์</t>
  </si>
  <si>
    <t>นางอุทุมพร    พานเงิน</t>
  </si>
  <si>
    <t>วัดสระแก้ววนาราม</t>
  </si>
  <si>
    <t>นางเจนจีรา   โอดประไพ</t>
  </si>
  <si>
    <t>น.ส.พัชรี    ทาดวงตา</t>
  </si>
  <si>
    <t>วัดท่าแขกวนาราม</t>
  </si>
  <si>
    <t>นางเอมอร    ชัยสงค์</t>
  </si>
  <si>
    <t>นางอุไร   สมบัติหอม</t>
  </si>
  <si>
    <t>นางพิศมัย  สุภพล</t>
  </si>
  <si>
    <t>วัดทุ่งสว่างสุทธาวาส</t>
  </si>
  <si>
    <t>นางสังวร   กองเลิศ</t>
  </si>
  <si>
    <t>นางรุ่งทิวา  ลาดบัวขาว</t>
  </si>
  <si>
    <t>วัดใหม่วิเวกประ</t>
  </si>
  <si>
    <t>นางสุกัญญา  พลธรรม</t>
  </si>
  <si>
    <t>ชาสรรค์</t>
  </si>
  <si>
    <t>นางอภัย   พลจันทึก</t>
  </si>
  <si>
    <t>วัดพนังม่วงวนาราม</t>
  </si>
  <si>
    <t>น.ส.ดาวเรือง  มูลแก่น</t>
  </si>
  <si>
    <t>น.ส.สุนันท์   วงศ์ภาพ</t>
  </si>
  <si>
    <t>รวม อบต. วังชมพู</t>
  </si>
  <si>
    <t>วัดตะคลองหิน</t>
  </si>
  <si>
    <t>นางวันเพ็ญ พลธรรม</t>
  </si>
  <si>
    <t>28</t>
  </si>
  <si>
    <t>นางพัทยา สิงห์ลี</t>
  </si>
  <si>
    <t>รวม อบต.โนนทอง</t>
  </si>
  <si>
    <t>29</t>
  </si>
  <si>
    <t>วัดสะพานยาว</t>
  </si>
  <si>
    <t>นางเกษร สุขเสนา</t>
  </si>
  <si>
    <t>นางกัญญารัตน์ มะลิดา</t>
  </si>
  <si>
    <t>นางรัดดา แควภูเขียว</t>
  </si>
  <si>
    <t>น.ส.คนึงนิจ ขวัญมงคล</t>
  </si>
  <si>
    <t>นางวิไลพร งอกสิน</t>
  </si>
  <si>
    <t>นางโสภา เชิดสูงเนิน</t>
  </si>
  <si>
    <t>วัดศรีสะอาด</t>
  </si>
  <si>
    <t>นางเยาวภา พลคำมาก</t>
  </si>
  <si>
    <t>นางชื่นจิต ก้อนเงิน</t>
  </si>
  <si>
    <t>รวม อบต.บ้านหัน</t>
  </si>
  <si>
    <t>30</t>
  </si>
  <si>
    <t>วัรสุวรรณาราม</t>
  </si>
  <si>
    <t>นางสุชาดา ประโยชน์มี</t>
  </si>
  <si>
    <t>นางพชรมณี งามภูมเขียว</t>
  </si>
  <si>
    <t>น.ส.อรัญญา จันโพธิ์</t>
  </si>
  <si>
    <t>นางยุพิน โกศล</t>
  </si>
  <si>
    <t>รวม อบต.สระโพนทอง</t>
  </si>
  <si>
    <t>วัดสว่างอารมณ์</t>
  </si>
  <si>
    <t>นางกาญจนา  หอมวงษ์</t>
  </si>
  <si>
    <t>31</t>
  </si>
  <si>
    <t>นางประทุมพร  เฮมเขียว</t>
  </si>
  <si>
    <t>วัดสมบูรณ์</t>
  </si>
  <si>
    <t>นางสายสุดา  คงโนนกอก</t>
  </si>
  <si>
    <t>นางแสงเดือน  ลองจำนงค์</t>
  </si>
  <si>
    <t>น.ส.เกศา  ขวัญตอ</t>
  </si>
  <si>
    <t>น.ส.ปณิดา  ขวัญตอ</t>
  </si>
  <si>
    <t>วัดโพธิ์ไทร</t>
  </si>
  <si>
    <t>นางวีระนุช  หมู่หมื่นศรี</t>
  </si>
  <si>
    <t>นางขวัญใจ  พุดพวง</t>
  </si>
  <si>
    <t>น.ส.วัชรินทร์  มัดหา</t>
  </si>
  <si>
    <t>น.ส.อิสราภรณ์  เหง้ากอก</t>
  </si>
  <si>
    <t>วัดทรงธรรม</t>
  </si>
  <si>
    <t>นางสมสะอาด  บัววิชัยศิลป์</t>
  </si>
  <si>
    <t>นางอรัญญา  พาเก่าน้อย</t>
  </si>
  <si>
    <t>น.ส.ศรุตยา  ก่อบุญ</t>
  </si>
  <si>
    <t>น.ส.กาญจนา  ลีล้าน</t>
  </si>
  <si>
    <t>รวม อบต.หนองข่า</t>
  </si>
  <si>
    <t>นางจารุณี   สุหญ้านาง</t>
  </si>
  <si>
    <t>32</t>
  </si>
  <si>
    <t>นางกิติมา   กลิ่นโลกัย</t>
  </si>
  <si>
    <t>นางลัดดาวัลย์  มีจันทร์</t>
  </si>
  <si>
    <t>นางอภิญญา  ธรรมกุล</t>
  </si>
  <si>
    <t>นางลัดดา   เหล่าภักดี</t>
  </si>
  <si>
    <t>นางศิริกัญญา  สนอุทา</t>
  </si>
  <si>
    <t>นางกฤษฎาภรณ์  ศิลคุ้ม</t>
  </si>
  <si>
    <t>นางเพชรรัตน์  สายสมบัติ</t>
  </si>
  <si>
    <t>นางสุพัตรา  เหล่าภักดี</t>
  </si>
  <si>
    <t>นางนิตยา  สวนจรูญ</t>
  </si>
  <si>
    <t>น.ส.รุจิรา  ลาภโชค</t>
  </si>
  <si>
    <t>นางอรวรรณ  ลาภภิญโญ</t>
  </si>
  <si>
    <t>รวม  ทต. บ้านเป้า</t>
  </si>
  <si>
    <t>ศูนย์ อบต.บ้านบัว</t>
  </si>
  <si>
    <t>นางเพียงใจ บุราณ</t>
  </si>
  <si>
    <t>33</t>
  </si>
  <si>
    <t>นางนงลักษณ์ สวัสดิรักษ์</t>
  </si>
  <si>
    <t>นางจินตนาพร ม่องคำหมื่น</t>
  </si>
  <si>
    <t>นางนิภาพร อาจสามารถ</t>
  </si>
  <si>
    <t>นางอรพิณ หาญทะนา</t>
  </si>
  <si>
    <t>รวม อบต.บ้านบัว</t>
  </si>
  <si>
    <t>วัดโพธิ์ศรี</t>
  </si>
  <si>
    <t>นางคำเขียน อาจผักปัง</t>
  </si>
  <si>
    <t>34</t>
  </si>
  <si>
    <t>น.ส.นงนุช รัตนไทย</t>
  </si>
  <si>
    <t>น.ส.อภิวันทน์ ปีมะนาว</t>
  </si>
  <si>
    <t xml:space="preserve">นางประภากร แก้วตา </t>
  </si>
  <si>
    <t>วัดแสงสว่างดาราม</t>
  </si>
  <si>
    <t>นางวรินทร ตั้งถิ่น</t>
  </si>
  <si>
    <t>นางประนอม ประวัติกลาง</t>
  </si>
  <si>
    <t>น.ส.สมปอง ป้อมอุ่นเรือน</t>
  </si>
  <si>
    <t>วัดสระแก้ว</t>
  </si>
  <si>
    <t>น.ส.พิทยาภรณ์ ธรรมมา</t>
  </si>
  <si>
    <t>นางศรีวรรณ ชาวิชัย</t>
  </si>
  <si>
    <t>นางหวานใจ คำโนนกอก</t>
  </si>
  <si>
    <t>น.ส.สมจิตร ภูมิมะนาว</t>
  </si>
  <si>
    <t>รวม ทต.บ้านเดื่อ</t>
  </si>
  <si>
    <t>วัดสว่างไพรงาม</t>
  </si>
  <si>
    <t>นางอรุณี  ถามูลแสน</t>
  </si>
  <si>
    <t>35</t>
  </si>
  <si>
    <t>น.ส.กาญจนา  สูงภิไลย์</t>
  </si>
  <si>
    <t>นางวิราวรรณ์  แสงโทโพธิ์</t>
  </si>
  <si>
    <t>นางชูศรี  นาบกระโทก</t>
  </si>
  <si>
    <t>วัดศรีจันทร์</t>
  </si>
  <si>
    <t>น.ส.ยุพิน  สมอบ้าน</t>
  </si>
  <si>
    <t>น.ส.ชุติกาญจน์  สมอบ้าน</t>
  </si>
  <si>
    <t>น.ส.สุวรี  โคกแดง</t>
  </si>
  <si>
    <t>น.ส.สุภาพร  เลิศขามป้อม</t>
  </si>
  <si>
    <t>วัดกุดฉิม</t>
  </si>
  <si>
    <t>นางอำพร  วงษา</t>
  </si>
  <si>
    <t>นางทัศนีย์  ขิดกุดเลาะ</t>
  </si>
  <si>
    <t>นายสรายุทธ  อันชำนาญ</t>
  </si>
  <si>
    <t>น.ส.น้ำทิพย์  จันศรีอ่อน</t>
  </si>
  <si>
    <t>วัดโคกก่อง</t>
  </si>
  <si>
    <t>นางนิตยา  วงค์ศรีไข</t>
  </si>
  <si>
    <t>นางภิมลสันต์  คำสอน</t>
  </si>
  <si>
    <t>นางกัลยา  ลุนบง</t>
  </si>
  <si>
    <t>นางพุทธชาติ  เสี้ยมแหลม</t>
  </si>
  <si>
    <t>วัดวังม่วง</t>
  </si>
  <si>
    <t>นางอภิญญา  คำพิกุล</t>
  </si>
  <si>
    <t>นางสาริกา  นามวิจิตร</t>
  </si>
  <si>
    <t>นางศิริกมล  แนวสุภาพ</t>
  </si>
  <si>
    <t>นางทองพัฒ  คำภีร์</t>
  </si>
  <si>
    <t>วัดห้วยทิกวนาราม</t>
  </si>
  <si>
    <t>นางจันทร์ฉาย  แฝงฤทธิ์</t>
  </si>
  <si>
    <t>นางหนูถิน  ศิลมั่น</t>
  </si>
  <si>
    <t>น.ส.กฤษณา  หนันทุม</t>
  </si>
  <si>
    <t>วัดโคกสง่าประชาอุทิศ</t>
  </si>
  <si>
    <t>นางจตุพร  คลังภูเขียว</t>
  </si>
  <si>
    <t>นางเจริญ  จินดา</t>
  </si>
  <si>
    <t>รวม อบต.หนองโพนงาม</t>
  </si>
  <si>
    <t>วัดโนนจำปาทอง</t>
  </si>
  <si>
    <t>น.ส.จันทร์แรม ศรีหนองเป็ด</t>
  </si>
  <si>
    <t>นางจิตรา เณรกุล</t>
  </si>
  <si>
    <t>นางพูนศรี แววนิล</t>
  </si>
  <si>
    <t>นางจี มิ่งคะโน</t>
  </si>
  <si>
    <t>นางบัวผันธ์ เรียนรัตน์</t>
  </si>
  <si>
    <t>นางจันทร์เพ็ญ ปลื้มจิตร</t>
  </si>
  <si>
    <t>น.ส.สรินทร์ ตลับเงิน</t>
  </si>
  <si>
    <t>รวม อบต.ทุ่งนาเลา</t>
  </si>
  <si>
    <t>วัดทุ่งลุยลาย</t>
  </si>
  <si>
    <t xml:space="preserve">นางพระเวส หาญนาแซง </t>
  </si>
  <si>
    <t>นางสมบัติ อิ่มเอม</t>
  </si>
  <si>
    <t>นางจำรัส บริบูรณ์</t>
  </si>
  <si>
    <t>นางณัฏฐินี เลิศวังม่วง</t>
  </si>
  <si>
    <t>น.ส.บุษบา สิทธิเสนา</t>
  </si>
  <si>
    <t>นางยุพดี เจริญสุข</t>
  </si>
  <si>
    <t>รวม อบต.ทุ่งลุยลาย</t>
  </si>
  <si>
    <t>วัดราษฎรบำรุง</t>
  </si>
  <si>
    <t>นางธนศุภา คลังภูเขียว</t>
  </si>
  <si>
    <t>38</t>
  </si>
  <si>
    <t>นางณัฐฐิรา บุญบำรุง</t>
  </si>
  <si>
    <t>วัดทุ่งสว่างนาราม</t>
  </si>
  <si>
    <t>นางอุไรวรรณ ชาติชำนาญ</t>
  </si>
  <si>
    <t>นางพูลสุข ต่อวิเศษ</t>
  </si>
  <si>
    <t>วัดเกษแก้วจำปางาม</t>
  </si>
  <si>
    <t>นางสุภา วงษ์ษา</t>
  </si>
  <si>
    <t>นางน้ำฝน สาลีคำ</t>
  </si>
  <si>
    <t>นางสายฝน ยอดพังเทียม</t>
  </si>
  <si>
    <t>วัดเกาะหมาก</t>
  </si>
  <si>
    <t>นางณรินทร ทิพย์รักษ์</t>
  </si>
  <si>
    <t>นางสุพัตรา กาบขุนทด</t>
  </si>
  <si>
    <t>นางสุรีย์พร สุวารี</t>
  </si>
  <si>
    <t>นางพรหมพร เรืองเจริญ</t>
  </si>
  <si>
    <t>นางบัวหลั่น เจนวิถี</t>
  </si>
  <si>
    <t>นางสมพร ชุนสาย</t>
  </si>
  <si>
    <t>วัดช่องสว่างนาราม</t>
  </si>
  <si>
    <t>น.ส.กัญญาภัทร พวงพิลา</t>
  </si>
  <si>
    <t>นางนภัสวรรณ บุญเกษม</t>
  </si>
  <si>
    <t>รวม อบต.ห้วยยาง</t>
  </si>
  <si>
    <t>นางปราณี ตลับแก้ว</t>
  </si>
  <si>
    <t>39</t>
  </si>
  <si>
    <t>น.ส.กฤษณา เชื้อไพบูลย์</t>
  </si>
  <si>
    <t>นางฐิติกานต์ พุทธา</t>
  </si>
  <si>
    <t>นางธนพร ทุมสะกะ</t>
  </si>
  <si>
    <t>นางสมศรี ตลับนิล</t>
  </si>
  <si>
    <t>ได้รับแต่งตั้ง หน.ศูนย์ 1 ม.ค.53</t>
  </si>
  <si>
    <t>นางสุดสาคร ตลับนิล</t>
  </si>
  <si>
    <t>นางทิวาพร เรืองเจริญ</t>
  </si>
  <si>
    <t>วัดโคกก่องวนาราม</t>
  </si>
  <si>
    <t>นางสายพิณ พลพงษ์</t>
  </si>
  <si>
    <t>นางประทีป ภูมิคอนสาร</t>
  </si>
  <si>
    <t>วัดเจดีย์</t>
  </si>
  <si>
    <t>นางประนอม แน่นอุดร</t>
  </si>
  <si>
    <t>นางนิรมล เถาหมอ</t>
  </si>
  <si>
    <t>นางศศิธร เพชรภูเขียว</t>
  </si>
  <si>
    <t>นางอริสา ภาดี</t>
  </si>
  <si>
    <t>รวม ทต.คอนสาร</t>
  </si>
  <si>
    <t>วัดสว่างอุดม</t>
  </si>
  <si>
    <t>นางสภาภรณ์   วัดไธสง</t>
  </si>
  <si>
    <t>40</t>
  </si>
  <si>
    <t>นางปัญญา    แก้วบุโอม</t>
  </si>
  <si>
    <t>นางประเมิน    มีนา</t>
  </si>
  <si>
    <t>น.ส.ภาวินี   จิตรเสงี่ยม</t>
  </si>
  <si>
    <t>น.ส.เยาวเรศ    เรือนเรือนรัตน์</t>
  </si>
  <si>
    <t>วัดโนนสง่าโพธิ์ศรี</t>
  </si>
  <si>
    <t>นางอุไรวรรณ   นาคนชม</t>
  </si>
  <si>
    <t>นางวาสนา   จำรัสไว</t>
  </si>
  <si>
    <t>วัดอรัญญาวาส</t>
  </si>
  <si>
    <t>นางสมหวัง  จันทร์ฤทธิ์</t>
  </si>
  <si>
    <t>นางถนัด   ภักดี</t>
  </si>
  <si>
    <t>นางนงลักษณ์   บุญเกษม</t>
  </si>
  <si>
    <t>วัดกุดมะนาว</t>
  </si>
  <si>
    <t>นางนิภาภรณ์   จำรัสแนว</t>
  </si>
  <si>
    <t>นางบูรณา  เจริญศักดิ์</t>
  </si>
  <si>
    <t>นางทองทิ้ว    ฝ่ายสัจจา</t>
  </si>
  <si>
    <t>รวม อบต.โนนคูณ</t>
  </si>
  <si>
    <t>วัดสว่างโนนสูง</t>
  </si>
  <si>
    <t>นางสุวรรณ เหลาทอน</t>
  </si>
  <si>
    <t>41</t>
  </si>
  <si>
    <t>นางเพชรรัตน์ ฉัตรรักษา</t>
  </si>
  <si>
    <t>วัดโคกสว่างราษฎร์บำรุง</t>
  </si>
  <si>
    <t>นางศิริพร สอนวงษ์แก้ว</t>
  </si>
  <si>
    <t>นางบุญส่ง ภูภิรมย์</t>
  </si>
  <si>
    <t>วัดนาผักเสี้ยน</t>
  </si>
  <si>
    <t>นางสุภาพร ทองเวียง</t>
  </si>
  <si>
    <t>น.ส.ไพรินทร์ ศรีพลาย</t>
  </si>
  <si>
    <t>วัดอัมพวัน(ดงใต้)</t>
  </si>
  <si>
    <t>นางนิภาพร สุขสวัสดิ์</t>
  </si>
  <si>
    <t>นางเดือนเพ็ญ นาคมชม</t>
  </si>
  <si>
    <t>วัดบูรพาราม</t>
  </si>
  <si>
    <t>น.ส.ผกาพรรณ จูมศรี</t>
  </si>
  <si>
    <t>นางรุณ นามวิจิตร</t>
  </si>
  <si>
    <t>วัดท่าศาลา</t>
  </si>
  <si>
    <t>นางเดือนใหม่ จำรัสภูมิ</t>
  </si>
  <si>
    <t>นางบุญหนา หล้าคำภา</t>
  </si>
  <si>
    <t>รวม อบต.ดงกลาง</t>
  </si>
  <si>
    <t>วัดโนนสง่าวราราม</t>
  </si>
  <si>
    <t>นางอรุณ เบ็ญพรม</t>
  </si>
  <si>
    <t>42</t>
  </si>
  <si>
    <t>นางพรสวรรค์ มุขธระโกษา</t>
  </si>
  <si>
    <t>นางสุนันทา ใหม่จันทร์</t>
  </si>
  <si>
    <t>วัดหนองม่วง</t>
  </si>
  <si>
    <t>นางฉวีวรรณ เชื้อสามารถ</t>
  </si>
  <si>
    <t>นางอรพรรณ ปลื้มญาติ</t>
  </si>
  <si>
    <t>วัดท่าโพธิ์ศรี</t>
  </si>
  <si>
    <t>นายณัฐกรณ์ แต่งผิว</t>
  </si>
  <si>
    <t>วัดแก่นจันทร์คงคาราม</t>
  </si>
  <si>
    <t>นางสันทะยา ไชยมิ่ง</t>
  </si>
  <si>
    <t>น.ส.ราตรี คงสอน</t>
  </si>
  <si>
    <t>รวม อบต.ดงบัง</t>
  </si>
  <si>
    <t>วัดโพธิ์ศรีวนาราม</t>
  </si>
  <si>
    <t>นางสุภารัตน์ ย้อยภูเขียว</t>
  </si>
  <si>
    <t>43</t>
  </si>
  <si>
    <t>น.ส.เอมมิกา ภูมิคอนสาร</t>
  </si>
  <si>
    <t>วัดราษฎร์บุญตาราม</t>
  </si>
  <si>
    <t>น.ส.อาทิตย์ ภูมิคอนสาร</t>
  </si>
  <si>
    <t>น.ส.บุญมี บุญบำรุง</t>
  </si>
  <si>
    <t>วัดสว่างโนนสูงวนาราม</t>
  </si>
  <si>
    <t>นางวิภาดา สังข์พิมพ์</t>
  </si>
  <si>
    <t>นางสายทอง มณีเพชร</t>
  </si>
  <si>
    <t>วัดป่าแดนสงบ</t>
  </si>
  <si>
    <t>นางนฤมล บุญโสภิณ</t>
  </si>
  <si>
    <t>นางสยาม สายคำภา</t>
  </si>
  <si>
    <t>รวม อบต.ทุ่งพระ</t>
  </si>
  <si>
    <t>วัดชัยชุมพล</t>
  </si>
  <si>
    <t>นางอโณทัย    เจริญธรรม</t>
  </si>
  <si>
    <t>44</t>
  </si>
  <si>
    <t>นางเบญจรงค์    บุญศรี</t>
  </si>
  <si>
    <t>นางดวงเดือน   นวลปักษี</t>
  </si>
  <si>
    <t>นางบุหงา     ได้เปรียบ</t>
  </si>
  <si>
    <t>นางกฤษณา   ชำนาญ</t>
  </si>
  <si>
    <t>ศุนย์วัดชัยบาล</t>
  </si>
  <si>
    <t>นางทองจันทร์   เวียงยา</t>
  </si>
  <si>
    <t>นางสมพาน  ชำนาญพล</t>
  </si>
  <si>
    <t>นางชะคะดี  พงษ์สระพัง</t>
  </si>
  <si>
    <t>รวม อบต.บ้านเต่า</t>
  </si>
  <si>
    <t>วัดบัวลอย</t>
  </si>
  <si>
    <t>นางนภาพร พิมพ์สราญ</t>
  </si>
  <si>
    <t>45</t>
  </si>
  <si>
    <t>หนองคอนไทย</t>
  </si>
  <si>
    <t>นางทรงสุดา แผลงศาสตรา</t>
  </si>
  <si>
    <t>นางอรอนงค์ เงินลาด</t>
  </si>
  <si>
    <t>วัดสุนทริกา</t>
  </si>
  <si>
    <t>นางสุธาทิพย์ ขันทอง</t>
  </si>
  <si>
    <t>นางพรณิชา สวัสดิ์</t>
  </si>
  <si>
    <t>นางกัญญา จันพัก</t>
  </si>
  <si>
    <t>วัดช้างพัง</t>
  </si>
  <si>
    <t>นางเจียมจิตร เกิ่งไพบูลย์</t>
  </si>
  <si>
    <t>นางนุชจรินทร์ ไชยศรี</t>
  </si>
  <si>
    <t>นางประมวล สีหาแสน</t>
  </si>
  <si>
    <t>วัดโนนมะเค็ง</t>
  </si>
  <si>
    <t>นางอรุณี จงสูงเนิน</t>
  </si>
  <si>
    <t>นางปราณี ทวีกุล</t>
  </si>
  <si>
    <t>นางละมูล ตาคำ</t>
  </si>
  <si>
    <t>วัดพนมไพร</t>
  </si>
  <si>
    <t>นางมณีรัตน์ จันทานิตย์</t>
  </si>
  <si>
    <t>น.ส.รัชนี วงษ์พรม</t>
  </si>
  <si>
    <t>วัดชมพลอย</t>
  </si>
  <si>
    <t>นายนภาศิลป์  บุสาวรรณกร</t>
  </si>
  <si>
    <t>46</t>
  </si>
  <si>
    <t>นางรุ่งนภา   บุสาวรรณกร</t>
  </si>
  <si>
    <t>นาวสาวฐิติมา   สีดินดำ</t>
  </si>
  <si>
    <t>รวม อบต.ธาตุทอง</t>
  </si>
  <si>
    <t>วัดกลางตาล</t>
  </si>
  <si>
    <t>นางฉวี   พลชัย</t>
  </si>
  <si>
    <t>47</t>
  </si>
  <si>
    <t>นางสุคนธภรณ์   เจริญวัย</t>
  </si>
  <si>
    <t>นางอภิญญา   แจ่มแสง</t>
  </si>
  <si>
    <t>นางดวงใจ     เจริญชีพ</t>
  </si>
  <si>
    <t>นายประเสริฐ   พลชัย</t>
  </si>
  <si>
    <t>นางบุญคู่        เมืองอินทร์</t>
  </si>
  <si>
    <t>นางอุ่นเรือน   เหมกุล</t>
  </si>
  <si>
    <t>วัดบ้านแดง</t>
  </si>
  <si>
    <t>นางอรญาณี   ป้อมสุวรรณ</t>
  </si>
  <si>
    <t>นางดวงเดือน   สุขดี</t>
  </si>
  <si>
    <t>นางพรภิมล    ชำนาญวงศ์</t>
  </si>
  <si>
    <t>นางสุธาสินี     หนุนทรัพย์</t>
  </si>
  <si>
    <t>น.ส.พัชราภรณ์  โคตรศรีวงษ์</t>
  </si>
  <si>
    <t>วัดมูลปักษี</t>
  </si>
  <si>
    <t>นางเมตรา     ภูกองชนะ</t>
  </si>
  <si>
    <t>นางเกษร    แสนโคตร</t>
  </si>
  <si>
    <t>รวม อบต.หนองตูม</t>
  </si>
  <si>
    <t>วัดตะคลอง</t>
  </si>
  <si>
    <t>นางรักยิ้ม บุญมาต่น</t>
  </si>
  <si>
    <t>48</t>
  </si>
  <si>
    <t>นางมณเทียน ทุ่งจันทร์</t>
  </si>
  <si>
    <t>วัดเทพากร</t>
  </si>
  <si>
    <t>นางดาเลส อำภาคำ</t>
  </si>
  <si>
    <t>นางสุธิสา ศรีดาธรรม</t>
  </si>
  <si>
    <t>น.ส.สุพรรษา เสตตะ</t>
  </si>
  <si>
    <t>รวม อบต.กุดยม</t>
  </si>
  <si>
    <t>วัดธาตุ</t>
  </si>
  <si>
    <t>นางอุไร วงศ์แสนแก้ว</t>
  </si>
  <si>
    <t>49</t>
  </si>
  <si>
    <t>วัดบริบูรณ์</t>
  </si>
  <si>
    <t>นางสุภาวดี มาตรสงคราม</t>
  </si>
  <si>
    <t>นางจริยาวดี เส่งมูล</t>
  </si>
  <si>
    <t>น.ส.รัตนา น้อมสุระ</t>
  </si>
  <si>
    <t>รวม อบต.โอโล</t>
  </si>
  <si>
    <t>วัดแจ้ง</t>
  </si>
  <si>
    <t>นางจรัสศรี ศรีณรงค์</t>
  </si>
  <si>
    <t>50</t>
  </si>
  <si>
    <t>นางจงกลณี แน่นอุดร</t>
  </si>
  <si>
    <t>น.ส.กอบกุล สาดมุณี</t>
  </si>
  <si>
    <t>วัดตาล</t>
  </si>
  <si>
    <t xml:space="preserve">นางนาดี สิงห์จันทร์ </t>
  </si>
  <si>
    <t>นางทองเหลา ถางสูงเนิน</t>
  </si>
  <si>
    <t>น.ส.วรรณะ สุวิชา</t>
  </si>
  <si>
    <t>วัดเสาหงษ์</t>
  </si>
  <si>
    <t>น.ส.ยุพาภิญ ลีลาศ</t>
  </si>
  <si>
    <t>นางดวงเดือน รักขันแสง</t>
  </si>
  <si>
    <t>น.ส.นุจิรา คำภิระ</t>
  </si>
  <si>
    <t>วัดเสาธง</t>
  </si>
  <si>
    <t>นางพเยาว์ เนื่องชุมพล</t>
  </si>
  <si>
    <t>น.ส.จินตนา ทาแก้ง</t>
  </si>
  <si>
    <t>วัดทรงศิลา</t>
  </si>
  <si>
    <t>นางปราณี ครองเคหัง</t>
  </si>
  <si>
    <t>นางพรรณวดี ลาภประสงค์</t>
  </si>
  <si>
    <t>วัดทรายมูล</t>
  </si>
  <si>
    <t>นางนวลละออง น้อยโนนทอง</t>
  </si>
  <si>
    <t>น.ส.หนูเป๊ก ทองลาด</t>
  </si>
  <si>
    <t>วัดพรมอารีย์</t>
  </si>
  <si>
    <t>นางยุคลธร มะโนแสง</t>
  </si>
  <si>
    <t>นางอรัญญา ทบวอร์</t>
  </si>
  <si>
    <t>นายธงชัย ดงแสนแก้ว</t>
  </si>
  <si>
    <t>น.ส.จิตต์สิริ พรมมาเขียว</t>
  </si>
  <si>
    <t>วัดธรรมาธิปไตย</t>
  </si>
  <si>
    <t>นางสมคิด พงษ์จำนงค์</t>
  </si>
  <si>
    <t>น.ส.จารุเวทย์ ทาแก้ง</t>
  </si>
  <si>
    <t>นางศิริพร สมตัว</t>
  </si>
  <si>
    <t>น.ส.ปวีณา เจริญพงษ์</t>
  </si>
  <si>
    <t>วัดหอไตร</t>
  </si>
  <si>
    <t>นางรติ ย่อมสูงเนิน</t>
  </si>
  <si>
    <t>นางสมจิตร พิมพ์จ่อง</t>
  </si>
  <si>
    <t>น.ส.อรพิน ทุมมาวัย</t>
  </si>
  <si>
    <t>วัดท่าแจ้ง</t>
  </si>
  <si>
    <t>นางกาญจนี สีดา</t>
  </si>
  <si>
    <t>51</t>
  </si>
  <si>
    <t>นางพิรุณรัตน์ โคตรแก้ว</t>
  </si>
  <si>
    <t>นางมูร์ซา ไวจำปา</t>
  </si>
  <si>
    <t>น.ส.อักษรวดี ลาดี</t>
  </si>
  <si>
    <t>วัดป่าสามัคคีธรรม</t>
  </si>
  <si>
    <t>น.ส.พรรณิภา ร่วมสุภาพ</t>
  </si>
  <si>
    <t>นางลัดดาวัลย์ สามารถ</t>
  </si>
  <si>
    <t>นางบุญล้อม ทองจันทร์</t>
  </si>
  <si>
    <t>นางวิภารัตน์ นามเทศ</t>
  </si>
  <si>
    <t>วัดแจ้งสว่าง</t>
  </si>
  <si>
    <t>นางจิรัชยา กรงกลาง</t>
  </si>
  <si>
    <t>นางทิพย์สุดา หนันทุม</t>
  </si>
  <si>
    <t>นางจิราภรณ์ เขียววรรณ</t>
  </si>
  <si>
    <t>นายภูวดล ไชยศรี</t>
  </si>
  <si>
    <t>น.ส.สุภัค สุวรรณคำ</t>
  </si>
  <si>
    <t>นางรุ่งฤดี   อะนันเต่า</t>
  </si>
  <si>
    <t>นางสมยงค์   ดาผุย</t>
  </si>
  <si>
    <t>นางปราณี   คุ้มเงิน</t>
  </si>
  <si>
    <t>วัดกำแพง</t>
  </si>
  <si>
    <t>น.ส.ลินดา ป้องขวาพล</t>
  </si>
  <si>
    <t>น.ส.อชิรนี   จวบศรี</t>
  </si>
  <si>
    <t>วัดสามัคคี</t>
  </si>
  <si>
    <t>นางเปรมอัชญา  รัตนชัย</t>
  </si>
  <si>
    <t>นางสุขสาคร   พูลโภค</t>
  </si>
  <si>
    <t>นางชูทิพย์   นันบุญมา</t>
  </si>
  <si>
    <t>นางลำพูน    หงส์คำ</t>
  </si>
  <si>
    <t>วัดสง่าโนนรัง</t>
  </si>
  <si>
    <t>นางเปรมฤดี จวบลาภ</t>
  </si>
  <si>
    <t>นางบุหงา   คลังชำนาญ</t>
  </si>
  <si>
    <t>นางวิจิตร  สิริเลิศธีรกุล</t>
  </si>
  <si>
    <t>รวม อบต.โคกสะอาด</t>
  </si>
  <si>
    <t>นางยุทธนาภรณ์ ข่าขันมะลี</t>
  </si>
  <si>
    <t>52</t>
  </si>
  <si>
    <t>นางลำดวน บุตรอำคา</t>
  </si>
  <si>
    <t>น.ส.อัญชิสา เล่ากวางโจน</t>
  </si>
  <si>
    <t>รวม อบต.บ้านดอน</t>
  </si>
  <si>
    <t>ทต. ผักปัง</t>
  </si>
  <si>
    <t>วัดโบราณ</t>
  </si>
  <si>
    <t>นางพลอยเพชร  สอนละ</t>
  </si>
  <si>
    <t>ม.ค. -ก.พ.53</t>
  </si>
  <si>
    <t>น.ส.ทัศนา  พรหมเมตตา</t>
  </si>
  <si>
    <t>นางจันดา  สวัสดิ์</t>
  </si>
  <si>
    <t>นางนวลศรี ประเสริฐไทย</t>
  </si>
  <si>
    <t>นางเบญพร  มีภู่</t>
  </si>
  <si>
    <t>นางพรทิพย์   มงคล</t>
  </si>
  <si>
    <t>รวม ทตผักปัง</t>
  </si>
  <si>
    <t>อบต.ผังปัง</t>
  </si>
  <si>
    <t>วัดโนนทรายคำ</t>
  </si>
  <si>
    <t>นายแก่นเพชร  พวกแก้ว</t>
  </si>
  <si>
    <t>54</t>
  </si>
  <si>
    <t>นางภาวดี  พวกแก้ว</t>
  </si>
  <si>
    <t>วัดศรีชมพู</t>
  </si>
  <si>
    <t>นางนิตยา  หงอกภิลัย</t>
  </si>
  <si>
    <t>นางสนิสถา  โอดประไพ</t>
  </si>
  <si>
    <t>น.ส.วราภรณ์  หงอกภิลัย</t>
  </si>
  <si>
    <t>นางพรเพ็ญ  เจริญคุณ</t>
  </si>
  <si>
    <t>วัดพร้าวทัศนียาวาส</t>
  </si>
  <si>
    <t>นางอำนายพร  หน้าสูงชน</t>
  </si>
  <si>
    <t>นายทองยุทธ  หน้าสูงชน</t>
  </si>
  <si>
    <t>วัดโนนธาตุงาม</t>
  </si>
  <si>
    <t>น.ส.พวงเพชร  แซ่ลิ้ม</t>
  </si>
  <si>
    <t>น.ส.บุญเรือง  สวัสดิ์</t>
  </si>
  <si>
    <t>นางสายทอง  นันทเมธินทร์</t>
  </si>
  <si>
    <t>รวม อบต.ผักปัง</t>
  </si>
  <si>
    <t>อบต. กวางโจน</t>
  </si>
  <si>
    <t>นางเย็นฤดี   มณีศรี</t>
  </si>
  <si>
    <t>55</t>
  </si>
  <si>
    <t>น.ส.เอ็มอร  บุญซ้อน</t>
  </si>
  <si>
    <t>วัดเฝื่อแฝง</t>
  </si>
  <si>
    <t>นางสมภาร   เกษเขียว</t>
  </si>
  <si>
    <t>นางพันณี  ใจเสี่งยม</t>
  </si>
  <si>
    <t>นางสุนีรัตน์   อ่อนอุทัย</t>
  </si>
  <si>
    <t>วัดราษฎร์</t>
  </si>
  <si>
    <t>น.ส.สุพัฒ    ใจดี</t>
  </si>
  <si>
    <t>สามัคคี</t>
  </si>
  <si>
    <t>น.ส.นงลักษณ์ บรรดาศักดิ์</t>
  </si>
  <si>
    <t>วัดโนนจำปา</t>
  </si>
  <si>
    <t>นางจันทรา  วันทาเขียว</t>
  </si>
  <si>
    <t>ทอง</t>
  </si>
  <si>
    <t>นางราตรี   ดุงมณี</t>
  </si>
  <si>
    <t>รวม อบต.กวางโจน</t>
  </si>
  <si>
    <t>นางนิตยา   เคนเหลี่ยม</t>
  </si>
  <si>
    <t>56</t>
  </si>
  <si>
    <t>นางฉันทนา  ฉ่ำท่วม</t>
  </si>
  <si>
    <t>นางศรีไพร   วาริน</t>
  </si>
  <si>
    <t>นางมัจฉา ศุภมาตย์</t>
  </si>
  <si>
    <t>รวม ทต.หนองบัวระเหว</t>
  </si>
  <si>
    <t>อ.เมือง</t>
  </si>
  <si>
    <t>วัดแจ้งบ้านโนนทัน</t>
  </si>
  <si>
    <t>นางกชกร   เจริญไวย์</t>
  </si>
  <si>
    <t>57</t>
  </si>
  <si>
    <t>นางมินตราภรณ์ ฐานวิเศษ</t>
  </si>
  <si>
    <t>น.ส.ไพจิตร์  ใบลี</t>
  </si>
  <si>
    <t>รวม อบต.บ้านเล่า</t>
  </si>
  <si>
    <t>เกษตรสมบูณณ์</t>
  </si>
  <si>
    <t>วัดขามเวียน</t>
  </si>
  <si>
    <t>นางศิริรัตน์  จำชาติ</t>
  </si>
  <si>
    <t>58</t>
  </si>
  <si>
    <t>นางแดง  คำนกขุ้ม</t>
  </si>
  <si>
    <t>นางประภารัตน์ ศรยิง</t>
  </si>
  <si>
    <t>นางบังอร   พรหมเมตตา</t>
  </si>
  <si>
    <t>นางคำปอน  หารกุดเลาะ</t>
  </si>
  <si>
    <t>นางบัวพิศ  เรืองสวัสดิ์</t>
  </si>
  <si>
    <t>นาวสุมาลี  อินทสิทธิ์</t>
  </si>
  <si>
    <t>น.ส.ธารทิพย์  ภูฅมิหยุหไกรสร</t>
  </si>
  <si>
    <t>รวม อบต.กุดเลาะ</t>
  </si>
  <si>
    <t>อ.คอนสาร</t>
  </si>
  <si>
    <t>วัดกระดังงา</t>
  </si>
  <si>
    <t>นางพรรษชล  ฦาชา</t>
  </si>
  <si>
    <t>59</t>
  </si>
  <si>
    <t>นางลำเลียน  แสงพันธ์</t>
  </si>
  <si>
    <t>รวมทั้งสิ้น</t>
  </si>
  <si>
    <t>ประจำเดือน  มิถุนายน   2553</t>
  </si>
  <si>
    <t xml:space="preserve">  ตกเบิก(นายนพดล  คำจุมพล แต่งหน.ศูนย์ 1 เม.ย.53  (7940-6710=1230)</t>
  </si>
  <si>
    <t>(ตกเบิก เม.ย.-พ.ค.53)</t>
  </si>
  <si>
    <t>(472-410=62)</t>
  </si>
  <si>
    <t>(แต่งตั้ง หน.ศูนย์ 1 เม.ย.53 ตกเบิก เม.ย.-พ.ค.53) (7940-6210=1730)</t>
  </si>
  <si>
    <t xml:space="preserve"> (7940-6210=1730)</t>
  </si>
  <si>
    <t>(1500-1990= -490)</t>
  </si>
  <si>
    <t xml:space="preserve">(แต่งตั้ง หน.ศูนย์ 1 เม.ย.53 ตกเบิก เม.ย.-พ.ค.53) </t>
  </si>
  <si>
    <t>(7940-5080=2860)</t>
  </si>
  <si>
    <t>(แต่งตั้งภารกิจตั้งแต่  1  มกราคม 2553)</t>
  </si>
  <si>
    <t>หักส่งคืน นายปรีชา  ชัยศร  ออก 1พ.ค.53</t>
  </si>
  <si>
    <t>เม.ย.53-มิ.ย.53</t>
  </si>
  <si>
    <t>รายละเอียดการขอเบิกเงินงบเงินอุดหนุนเฉพาะกิจงบประมาณปี 2552</t>
  </si>
  <si>
    <t>เงินอุดหนุนสำหรับสนับสนุนศูนย์เด็กเล็ก (ศูนย์ถ่ายโอนจากกรมการศาสนา)</t>
  </si>
  <si>
    <t>ค่าทุนการศึกษาครุศาสตร์  ตามขบ 02  เลขที่               /2553</t>
  </si>
  <si>
    <t>ประจำเดือน   มิถุนายน  2553</t>
  </si>
  <si>
    <t xml:space="preserve">       ชื่อศูนย์พัฒนาเด็กเล็ก           /รายการ</t>
  </si>
  <si>
    <t>งบประมาณ     ที่ได้รับงวดที่     2  (บาท)</t>
  </si>
  <si>
    <t>จำนวนเงินที่ขอเบิก</t>
  </si>
  <si>
    <t>งบประมาณคงเหลือ</t>
  </si>
  <si>
    <t>ภาคเรียน/ปีการศึกษา</t>
  </si>
  <si>
    <t>เลขประจำตัว</t>
  </si>
  <si>
    <t>อ.ภูเขียว  อบต.โอโล</t>
  </si>
  <si>
    <t>นางอุไร    วงศ์แสนแก้ว</t>
  </si>
  <si>
    <t>1/2552  รุ่นที่ 3</t>
  </si>
  <si>
    <t>501201320218</t>
  </si>
  <si>
    <t>นางสุภาวดี  มาตรสงคราม</t>
  </si>
  <si>
    <t>2/2552  รุ่นที่ 4</t>
  </si>
  <si>
    <t>501201322090</t>
  </si>
  <si>
    <t>อ.ภูเขียว อบต.หนองคอนไทย</t>
  </si>
  <si>
    <t>นางประมวล  สีหาแสน</t>
  </si>
  <si>
    <t>501201322081</t>
  </si>
  <si>
    <t>อ.แก้งคร้อ  อบต.บ้านแก้ง</t>
  </si>
  <si>
    <t>นางจอมศรี  เพ็ชรเมือง</t>
  </si>
  <si>
    <t>นางทองสุข  ชัยอาวุธ</t>
  </si>
  <si>
    <t>1/2552  รุ่นที่ 2</t>
  </si>
  <si>
    <t>อ.แก้งคร้อ  อบต.นาหนองทุ่ม</t>
  </si>
  <si>
    <t>1/2553  รุ่นที่ 6/1</t>
  </si>
  <si>
    <t>53112013151</t>
  </si>
  <si>
    <t>อ.บ้านเขว้า  อบต.ตลาดแล้ง</t>
  </si>
  <si>
    <t>น.ส.อัมพร   ชัยเนตร</t>
  </si>
  <si>
    <t>นางสร้อยลัดดา  สุวรรณฉิม</t>
  </si>
  <si>
    <t>อ.เกษตรสมบูรณ์  อบต.หนองโพนงาม</t>
  </si>
  <si>
    <t>นางสาวกาญจนา  สูงภิไลย์</t>
  </si>
  <si>
    <t>รุ่นที่ 6/1</t>
  </si>
  <si>
    <t>53112013150</t>
  </si>
  <si>
    <t>ค่าวัสดุการศึกษา  ตาม ขบ02 เลขที่                /53</t>
  </si>
  <si>
    <t>งบประมาณ         ที่ได้รับงวดที่ 2  (บาท)</t>
  </si>
  <si>
    <t>ภาษี หัก ณ ที่จ่าย 
บุคคลธรรมดา</t>
  </si>
  <si>
    <t>จำนวนเงินที่โอนให้ อปท.</t>
  </si>
  <si>
    <t>อ.คอนสาร  อบต.ทุ่งพระ</t>
  </si>
  <si>
    <t>วัดโพธิ์วนาราม</t>
  </si>
  <si>
    <t>อ.เกษตรสมบูรณ์ ทต.บ้านเป้า</t>
  </si>
  <si>
    <t>อ.บำเหน็จณรงค์  อบต.เกาะมะนาว</t>
  </si>
  <si>
    <t>วัดป่าศรีสุขอุดมศักดิ์</t>
  </si>
  <si>
    <t>อ.บ้านแก้ง  อบต.ท่ามะไฟหวาน</t>
  </si>
  <si>
    <t>ภูเขาทอง</t>
  </si>
  <si>
    <t>อ.บำเหน็จณรงค์  อบต.บ้านเพชร</t>
  </si>
  <si>
    <t>อ.คอนสาร อบต.ทุ่งนาเลา</t>
  </si>
  <si>
    <t>อ.เกษตรสมบูรณ์  อบต.บ้านหัน</t>
  </si>
  <si>
    <t>นิติบุคคล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</si>
</sst>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"/>
    <numFmt numFmtId="202" formatCode="_-&quot;฿&quot;* #,##0.000_-;\-&quot;฿&quot;* #,##0.000_-;_-&quot;฿&quot;* &quot;-&quot;??_-;_-@_-"/>
    <numFmt numFmtId="203" formatCode="_-* #,##0.000_-;\-* #,##0.000_-;_-* &quot;-&quot;??_-;_-@_-"/>
    <numFmt numFmtId="204" formatCode="_-* #,##0.0000_-;\-* #,##0.0000_-;_-* &quot;-&quot;??_-;_-@_-"/>
    <numFmt numFmtId="205" formatCode="_(* #,##0_);_(* \(#,##0\);_(* &quot;-&quot;??_);_(@_)"/>
    <numFmt numFmtId="206" formatCode="_(* #,##0.0_);_(* \(#,##0.0\);_(* &quot;-&quot;??_);_(@_)"/>
    <numFmt numFmtId="207" formatCode="\t&quot;฿&quot;#,##0_);\(\t&quot;฿&quot;#,##0\)"/>
    <numFmt numFmtId="208" formatCode="\t&quot;฿&quot;#,##0_);[Red]\(\t&quot;฿&quot;#,##0\)"/>
    <numFmt numFmtId="209" formatCode="\t&quot;฿&quot;#,##0.00_);\(\t&quot;฿&quot;#,##0.00\)"/>
    <numFmt numFmtId="210" formatCode="\t&quot;฿&quot;#,##0.00_);[Red]\(\t&quot;฿&quot;#,##0.00\)"/>
    <numFmt numFmtId="211" formatCode="\t&quot;$&quot;#,##0_);\(\t&quot;$&quot;#,##0\)"/>
    <numFmt numFmtId="212" formatCode="\t&quot;$&quot;#,##0_);[Red]\(\t&quot;$&quot;#,##0\)"/>
    <numFmt numFmtId="213" formatCode="\t&quot;$&quot;#,##0.00_);\(\t&quot;$&quot;#,##0.00\)"/>
    <numFmt numFmtId="214" formatCode="\t&quot;$&quot;#,##0.00_);[Red]\(\t&quot;$&quot;#,##0.00\)"/>
    <numFmt numFmtId="215" formatCode="&quot;ใช่&quot;;&quot;ใช่&quot;;&quot;ไม่ใช่&quot;"/>
    <numFmt numFmtId="216" formatCode="&quot;จริง&quot;;&quot;จริง&quot;;&quot;เท็จ&quot;"/>
    <numFmt numFmtId="217" formatCode="&quot;เปิด&quot;;&quot;เปิด&quot;;&quot;ปิด&quot;"/>
    <numFmt numFmtId="218" formatCode="[$€-2]\ #,##0.00_);[Red]\([$€-2]\ #,##0.00\)"/>
    <numFmt numFmtId="219" formatCode="\(0.00\)"/>
    <numFmt numFmtId="220" formatCode="_-* #,##0.0_-;\-* #,##0.0_-;_-* &quot;-&quot;?_-;_-@_-"/>
  </numFmts>
  <fonts count="48">
    <font>
      <sz val="14"/>
      <name val="Cordia New"/>
      <family val="0"/>
    </font>
    <font>
      <sz val="8"/>
      <name val="Cordia New"/>
      <family val="0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  <font>
      <b/>
      <sz val="11"/>
      <name val="AngsanaUPC"/>
      <family val="1"/>
    </font>
    <font>
      <b/>
      <sz val="12"/>
      <name val="AngsanaUPC"/>
      <family val="1"/>
    </font>
    <font>
      <b/>
      <sz val="13"/>
      <name val="AngsanaUPC"/>
      <family val="1"/>
    </font>
    <font>
      <sz val="11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b/>
      <sz val="10"/>
      <name val="AngsanaUPC"/>
      <family val="1"/>
    </font>
    <font>
      <b/>
      <sz val="9"/>
      <name val="AngsanaUPC"/>
      <family val="1"/>
    </font>
    <font>
      <sz val="10"/>
      <name val="AngsanaUPC"/>
      <family val="1"/>
    </font>
    <font>
      <b/>
      <sz val="8"/>
      <name val="AngsanaUPC"/>
      <family val="1"/>
    </font>
    <font>
      <sz val="13"/>
      <name val="AngsanaUPC"/>
      <family val="1"/>
    </font>
    <font>
      <sz val="9"/>
      <name val="AngsanaUPC"/>
      <family val="1"/>
    </font>
    <font>
      <b/>
      <u val="single"/>
      <sz val="14"/>
      <name val="Cordia New"/>
      <family val="2"/>
    </font>
    <font>
      <b/>
      <i/>
      <sz val="13"/>
      <name val="AngsanaUPC"/>
      <family val="1"/>
    </font>
    <font>
      <b/>
      <u val="single"/>
      <sz val="13"/>
      <name val="AngsanaUPC"/>
      <family val="1"/>
    </font>
    <font>
      <sz val="14"/>
      <name val="CordiaUPC"/>
      <family val="2"/>
    </font>
    <font>
      <b/>
      <sz val="14"/>
      <name val="CordiaUPC"/>
      <family val="2"/>
    </font>
    <font>
      <b/>
      <sz val="16"/>
      <name val="AngsanaUPC"/>
      <family val="1"/>
    </font>
    <font>
      <sz val="16"/>
      <name val="AngsanaUPC"/>
      <family val="1"/>
    </font>
    <font>
      <sz val="8"/>
      <name val="AngsanaUPC"/>
      <family val="1"/>
    </font>
    <font>
      <b/>
      <u val="single"/>
      <sz val="16"/>
      <name val="AngsanaUPC"/>
      <family val="1"/>
    </font>
    <font>
      <b/>
      <sz val="11"/>
      <name val="CordiaUPC"/>
      <family val="2"/>
    </font>
    <font>
      <sz val="8"/>
      <name val="CordiaUPC"/>
      <family val="2"/>
    </font>
    <font>
      <b/>
      <sz val="8"/>
      <name val="CordiaUPC"/>
      <family val="2"/>
    </font>
    <font>
      <b/>
      <sz val="20"/>
      <name val="AngsanaUPC"/>
      <family val="1"/>
    </font>
    <font>
      <sz val="15"/>
      <name val="AngsanaUPC"/>
      <family val="1"/>
    </font>
    <font>
      <b/>
      <sz val="15"/>
      <name val="AngsanaUPC"/>
      <family val="1"/>
    </font>
    <font>
      <sz val="12"/>
      <name val="CordiaUPC"/>
      <family val="2"/>
    </font>
    <font>
      <b/>
      <sz val="12"/>
      <name val="CordiaUPC"/>
      <family val="2"/>
    </font>
    <font>
      <sz val="11"/>
      <name val="Cordia New"/>
      <family val="0"/>
    </font>
    <font>
      <sz val="11"/>
      <name val="CordiaUPC"/>
      <family val="2"/>
    </font>
    <font>
      <sz val="10"/>
      <name val="CordiaUPC"/>
      <family val="2"/>
    </font>
    <font>
      <sz val="9"/>
      <name val="CordiaUPC"/>
      <family val="2"/>
    </font>
    <font>
      <sz val="12"/>
      <name val="Cordia New"/>
      <family val="0"/>
    </font>
    <font>
      <sz val="12"/>
      <name val="Angsana New"/>
      <family val="1"/>
    </font>
    <font>
      <sz val="10"/>
      <name val="Cordia New"/>
      <family val="0"/>
    </font>
    <font>
      <b/>
      <sz val="14"/>
      <name val="Cordia New"/>
      <family val="0"/>
    </font>
    <font>
      <b/>
      <sz val="11"/>
      <name val="Angsana New"/>
      <family val="1"/>
    </font>
    <font>
      <b/>
      <sz val="12"/>
      <name val="Angsana New"/>
      <family val="1"/>
    </font>
    <font>
      <b/>
      <sz val="14"/>
      <name val="Angsana New"/>
      <family val="1"/>
    </font>
    <font>
      <b/>
      <sz val="10"/>
      <name val="Angsana New"/>
      <family val="1"/>
    </font>
    <font>
      <sz val="16"/>
      <name val="Cordia New"/>
      <family val="0"/>
    </font>
    <font>
      <sz val="16"/>
      <name val="Angsana New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3">
    <xf numFmtId="0" fontId="0" fillId="0" borderId="0" xfId="0" applyAlignment="1">
      <alignment/>
    </xf>
    <xf numFmtId="200" fontId="6" fillId="2" borderId="0" xfId="17" applyNumberFormat="1" applyFont="1" applyFill="1" applyBorder="1" applyAlignment="1">
      <alignment vertical="center"/>
    </xf>
    <xf numFmtId="200" fontId="4" fillId="2" borderId="0" xfId="17" applyNumberFormat="1" applyFont="1" applyFill="1" applyBorder="1" applyAlignment="1">
      <alignment vertical="center"/>
    </xf>
    <xf numFmtId="43" fontId="4" fillId="2" borderId="0" xfId="17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9" fillId="2" borderId="0" xfId="0" applyFont="1" applyFill="1" applyAlignment="1">
      <alignment horizontal="center"/>
    </xf>
    <xf numFmtId="200" fontId="9" fillId="2" borderId="1" xfId="17" applyNumberFormat="1" applyFont="1" applyFill="1" applyBorder="1" applyAlignment="1">
      <alignment/>
    </xf>
    <xf numFmtId="0" fontId="9" fillId="2" borderId="0" xfId="0" applyFont="1" applyFill="1" applyAlignment="1">
      <alignment/>
    </xf>
    <xf numFmtId="200" fontId="9" fillId="2" borderId="0" xfId="17" applyNumberFormat="1" applyFont="1" applyFill="1" applyAlignment="1">
      <alignment/>
    </xf>
    <xf numFmtId="0" fontId="8" fillId="2" borderId="0" xfId="0" applyFont="1" applyFill="1" applyBorder="1" applyAlignment="1">
      <alignment horizontal="center"/>
    </xf>
    <xf numFmtId="43" fontId="4" fillId="2" borderId="0" xfId="17" applyNumberFormat="1" applyFont="1" applyFill="1" applyBorder="1" applyAlignment="1">
      <alignment vertical="center"/>
    </xf>
    <xf numFmtId="200" fontId="4" fillId="2" borderId="0" xfId="17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9" fontId="4" fillId="2" borderId="0" xfId="17" applyNumberFormat="1" applyFont="1" applyFill="1" applyBorder="1" applyAlignment="1">
      <alignment horizontal="center" vertical="center" wrapText="1"/>
    </xf>
    <xf numFmtId="43" fontId="4" fillId="2" borderId="0" xfId="17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200" fontId="4" fillId="2" borderId="0" xfId="17" applyNumberFormat="1" applyFont="1" applyFill="1" applyBorder="1" applyAlignment="1">
      <alignment horizontal="center" vertical="center"/>
    </xf>
    <xf numFmtId="200" fontId="8" fillId="2" borderId="1" xfId="0" applyNumberFormat="1" applyFont="1" applyFill="1" applyBorder="1" applyAlignment="1">
      <alignment/>
    </xf>
    <xf numFmtId="43" fontId="6" fillId="2" borderId="0" xfId="17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5" fillId="2" borderId="2" xfId="0" applyFont="1" applyFill="1" applyBorder="1" applyAlignment="1">
      <alignment horizontal="center" vertical="center" shrinkToFit="1"/>
    </xf>
    <xf numFmtId="0" fontId="15" fillId="2" borderId="0" xfId="0" applyFont="1" applyFill="1" applyBorder="1" applyAlignment="1">
      <alignment horizontal="center" vertical="center" shrinkToFit="1"/>
    </xf>
    <xf numFmtId="0" fontId="15" fillId="2" borderId="3" xfId="0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center" shrinkToFit="1"/>
    </xf>
    <xf numFmtId="200" fontId="9" fillId="2" borderId="2" xfId="17" applyNumberFormat="1" applyFont="1" applyFill="1" applyBorder="1" applyAlignment="1">
      <alignment horizontal="center"/>
    </xf>
    <xf numFmtId="200" fontId="8" fillId="2" borderId="3" xfId="17" applyNumberFormat="1" applyFont="1" applyFill="1" applyBorder="1" applyAlignment="1">
      <alignment horizontal="center" vertical="center" wrapText="1"/>
    </xf>
    <xf numFmtId="200" fontId="6" fillId="2" borderId="3" xfId="17" applyNumberFormat="1" applyFont="1" applyFill="1" applyBorder="1" applyAlignment="1">
      <alignment horizontal="center" vertical="center"/>
    </xf>
    <xf numFmtId="200" fontId="6" fillId="2" borderId="0" xfId="17" applyNumberFormat="1" applyFont="1" applyFill="1" applyAlignment="1">
      <alignment vertical="center"/>
    </xf>
    <xf numFmtId="0" fontId="6" fillId="2" borderId="0" xfId="0" applyFont="1" applyFill="1" applyBorder="1" applyAlignment="1">
      <alignment horizontal="left"/>
    </xf>
    <xf numFmtId="0" fontId="9" fillId="2" borderId="1" xfId="0" applyFont="1" applyFill="1" applyBorder="1" applyAlignment="1">
      <alignment shrinkToFit="1"/>
    </xf>
    <xf numFmtId="0" fontId="9" fillId="2" borderId="0" xfId="0" applyFont="1" applyFill="1" applyAlignment="1">
      <alignment shrinkToFit="1"/>
    </xf>
    <xf numFmtId="0" fontId="6" fillId="2" borderId="0" xfId="0" applyFont="1" applyFill="1" applyBorder="1" applyAlignment="1">
      <alignment horizontal="center" vertical="center" shrinkToFit="1"/>
    </xf>
    <xf numFmtId="43" fontId="9" fillId="2" borderId="0" xfId="0" applyNumberFormat="1" applyFont="1" applyFill="1" applyBorder="1" applyAlignment="1">
      <alignment vertical="center"/>
    </xf>
    <xf numFmtId="200" fontId="9" fillId="2" borderId="0" xfId="17" applyNumberFormat="1" applyFont="1" applyFill="1" applyAlignment="1">
      <alignment horizontal="center"/>
    </xf>
    <xf numFmtId="200" fontId="7" fillId="2" borderId="1" xfId="17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shrinkToFit="1"/>
    </xf>
    <xf numFmtId="49" fontId="9" fillId="2" borderId="4" xfId="0" applyNumberFormat="1" applyFont="1" applyFill="1" applyBorder="1" applyAlignment="1">
      <alignment horizontal="center" vertical="center" shrinkToFit="1"/>
    </xf>
    <xf numFmtId="49" fontId="9" fillId="2" borderId="2" xfId="0" applyNumberFormat="1" applyFont="1" applyFill="1" applyBorder="1" applyAlignment="1">
      <alignment horizontal="center" vertical="center" shrinkToFit="1"/>
    </xf>
    <xf numFmtId="49" fontId="9" fillId="2" borderId="4" xfId="17" applyNumberFormat="1" applyFont="1" applyFill="1" applyBorder="1" applyAlignment="1">
      <alignment horizontal="center" vertical="center" shrinkToFit="1"/>
    </xf>
    <xf numFmtId="49" fontId="9" fillId="2" borderId="2" xfId="17" applyNumberFormat="1" applyFont="1" applyFill="1" applyBorder="1" applyAlignment="1">
      <alignment horizontal="center" vertical="center" shrinkToFit="1"/>
    </xf>
    <xf numFmtId="49" fontId="9" fillId="2" borderId="3" xfId="17" applyNumberFormat="1" applyFont="1" applyFill="1" applyBorder="1" applyAlignment="1">
      <alignment horizontal="center" vertical="center" shrinkToFit="1"/>
    </xf>
    <xf numFmtId="49" fontId="9" fillId="2" borderId="1" xfId="17" applyNumberFormat="1" applyFont="1" applyFill="1" applyBorder="1" applyAlignment="1">
      <alignment horizontal="center" vertical="center" shrinkToFit="1"/>
    </xf>
    <xf numFmtId="200" fontId="9" fillId="2" borderId="3" xfId="17" applyNumberFormat="1" applyFont="1" applyFill="1" applyBorder="1" applyAlignment="1">
      <alignment vertical="center" shrinkToFit="1"/>
    </xf>
    <xf numFmtId="43" fontId="9" fillId="2" borderId="3" xfId="17" applyFont="1" applyFill="1" applyBorder="1" applyAlignment="1">
      <alignment vertical="center" shrinkToFit="1"/>
    </xf>
    <xf numFmtId="200" fontId="9" fillId="2" borderId="4" xfId="17" applyNumberFormat="1" applyFont="1" applyFill="1" applyBorder="1" applyAlignment="1">
      <alignment vertical="center" shrinkToFit="1"/>
    </xf>
    <xf numFmtId="43" fontId="9" fillId="2" borderId="4" xfId="17" applyFont="1" applyFill="1" applyBorder="1" applyAlignment="1">
      <alignment vertical="center" shrinkToFit="1"/>
    </xf>
    <xf numFmtId="43" fontId="9" fillId="2" borderId="2" xfId="17" applyFont="1" applyFill="1" applyBorder="1" applyAlignment="1">
      <alignment vertical="center" shrinkToFit="1"/>
    </xf>
    <xf numFmtId="49" fontId="9" fillId="2" borderId="1" xfId="0" applyNumberFormat="1" applyFont="1" applyFill="1" applyBorder="1" applyAlignment="1">
      <alignment horizontal="center" vertical="center" shrinkToFit="1"/>
    </xf>
    <xf numFmtId="200" fontId="9" fillId="2" borderId="1" xfId="17" applyNumberFormat="1" applyFont="1" applyFill="1" applyBorder="1" applyAlignment="1">
      <alignment horizontal="left" vertical="center" shrinkToFit="1"/>
    </xf>
    <xf numFmtId="0" fontId="6" fillId="2" borderId="0" xfId="0" applyFont="1" applyFill="1" applyAlignment="1">
      <alignment horizontal="center" vertical="center"/>
    </xf>
    <xf numFmtId="200" fontId="7" fillId="2" borderId="5" xfId="17" applyNumberFormat="1" applyFont="1" applyFill="1" applyBorder="1" applyAlignment="1">
      <alignment horizontal="center" vertical="center" wrapText="1"/>
    </xf>
    <xf numFmtId="49" fontId="7" fillId="2" borderId="5" xfId="17" applyNumberFormat="1" applyFont="1" applyFill="1" applyBorder="1" applyAlignment="1">
      <alignment horizontal="center" vertical="center" shrinkToFit="1"/>
    </xf>
    <xf numFmtId="200" fontId="4" fillId="2" borderId="1" xfId="17" applyNumberFormat="1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/>
    </xf>
    <xf numFmtId="49" fontId="16" fillId="2" borderId="7" xfId="17" applyNumberFormat="1" applyFont="1" applyFill="1" applyBorder="1" applyAlignment="1">
      <alignment horizontal="center" vertical="center" wrapText="1"/>
    </xf>
    <xf numFmtId="49" fontId="16" fillId="2" borderId="7" xfId="17" applyNumberFormat="1" applyFont="1" applyFill="1" applyBorder="1" applyAlignment="1">
      <alignment horizontal="center" vertical="center" shrinkToFit="1"/>
    </xf>
    <xf numFmtId="49" fontId="12" fillId="2" borderId="8" xfId="17" applyNumberFormat="1" applyFont="1" applyFill="1" applyBorder="1" applyAlignment="1">
      <alignment horizontal="center" vertical="center" wrapText="1"/>
    </xf>
    <xf numFmtId="200" fontId="7" fillId="2" borderId="9" xfId="17" applyNumberFormat="1" applyFont="1" applyFill="1" applyBorder="1" applyAlignment="1">
      <alignment horizontal="center" vertical="center" wrapText="1"/>
    </xf>
    <xf numFmtId="49" fontId="10" fillId="2" borderId="10" xfId="17" applyNumberFormat="1" applyFont="1" applyFill="1" applyBorder="1" applyAlignment="1">
      <alignment horizontal="center" vertical="center" wrapText="1"/>
    </xf>
    <xf numFmtId="49" fontId="16" fillId="2" borderId="11" xfId="17" applyNumberFormat="1" applyFont="1" applyFill="1" applyBorder="1" applyAlignment="1">
      <alignment horizontal="center" vertical="center" wrapText="1"/>
    </xf>
    <xf numFmtId="49" fontId="16" fillId="2" borderId="11" xfId="17" applyNumberFormat="1" applyFont="1" applyFill="1" applyBorder="1" applyAlignment="1">
      <alignment horizontal="center" vertical="center" shrinkToFit="1"/>
    </xf>
    <xf numFmtId="49" fontId="14" fillId="2" borderId="7" xfId="17" applyNumberFormat="1" applyFont="1" applyFill="1" applyBorder="1" applyAlignment="1">
      <alignment horizontal="center" vertical="center" wrapText="1"/>
    </xf>
    <xf numFmtId="200" fontId="16" fillId="2" borderId="12" xfId="17" applyNumberFormat="1" applyFont="1" applyFill="1" applyBorder="1" applyAlignment="1">
      <alignment horizontal="center" vertical="center" wrapText="1"/>
    </xf>
    <xf numFmtId="200" fontId="12" fillId="2" borderId="1" xfId="17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 shrinkToFit="1"/>
    </xf>
    <xf numFmtId="0" fontId="15" fillId="2" borderId="3" xfId="0" applyFont="1" applyFill="1" applyBorder="1" applyAlignment="1">
      <alignment vertical="center" shrinkToFit="1"/>
    </xf>
    <xf numFmtId="200" fontId="15" fillId="2" borderId="3" xfId="17" applyNumberFormat="1" applyFont="1" applyFill="1" applyBorder="1" applyAlignment="1">
      <alignment vertical="center"/>
    </xf>
    <xf numFmtId="49" fontId="7" fillId="2" borderId="3" xfId="17" applyNumberFormat="1" applyFont="1" applyFill="1" applyBorder="1" applyAlignment="1">
      <alignment horizontal="center" vertical="center" shrinkToFit="1"/>
    </xf>
    <xf numFmtId="200" fontId="15" fillId="2" borderId="3" xfId="17" applyNumberFormat="1" applyFont="1" applyFill="1" applyBorder="1" applyAlignment="1">
      <alignment horizontal="left" vertical="center" wrapText="1"/>
    </xf>
    <xf numFmtId="200" fontId="16" fillId="2" borderId="3" xfId="17" applyNumberFormat="1" applyFont="1" applyFill="1" applyBorder="1" applyAlignment="1">
      <alignment horizontal="left" vertical="center" shrinkToFit="1"/>
    </xf>
    <xf numFmtId="200" fontId="6" fillId="2" borderId="3" xfId="17" applyNumberFormat="1" applyFont="1" applyFill="1" applyBorder="1" applyAlignment="1">
      <alignment horizontal="left" vertical="center" wrapText="1"/>
    </xf>
    <xf numFmtId="49" fontId="15" fillId="2" borderId="3" xfId="17" applyNumberFormat="1" applyFont="1" applyFill="1" applyBorder="1" applyAlignment="1">
      <alignment horizontal="center" vertical="center" wrapText="1"/>
    </xf>
    <xf numFmtId="200" fontId="6" fillId="2" borderId="3" xfId="0" applyNumberFormat="1" applyFont="1" applyFill="1" applyBorder="1" applyAlignment="1">
      <alignment vertical="center"/>
    </xf>
    <xf numFmtId="200" fontId="15" fillId="2" borderId="4" xfId="17" applyNumberFormat="1" applyFont="1" applyFill="1" applyBorder="1" applyAlignment="1">
      <alignment vertical="center"/>
    </xf>
    <xf numFmtId="49" fontId="15" fillId="2" borderId="4" xfId="17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vertical="center" shrinkToFit="1"/>
    </xf>
    <xf numFmtId="0" fontId="15" fillId="2" borderId="2" xfId="0" applyFont="1" applyFill="1" applyBorder="1" applyAlignment="1">
      <alignment horizontal="left" vertical="center" shrinkToFit="1"/>
    </xf>
    <xf numFmtId="200" fontId="15" fillId="2" borderId="2" xfId="17" applyNumberFormat="1" applyFont="1" applyFill="1" applyBorder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200" fontId="15" fillId="2" borderId="2" xfId="17" applyNumberFormat="1" applyFont="1" applyFill="1" applyBorder="1" applyAlignment="1">
      <alignment horizontal="left" vertical="center" wrapText="1"/>
    </xf>
    <xf numFmtId="200" fontId="6" fillId="2" borderId="2" xfId="17" applyNumberFormat="1" applyFont="1" applyFill="1" applyBorder="1" applyAlignment="1">
      <alignment horizontal="left" vertical="center" wrapText="1"/>
    </xf>
    <xf numFmtId="49" fontId="10" fillId="2" borderId="2" xfId="17" applyNumberFormat="1" applyFont="1" applyFill="1" applyBorder="1" applyAlignment="1">
      <alignment horizontal="center" vertical="center" wrapText="1"/>
    </xf>
    <xf numFmtId="49" fontId="15" fillId="2" borderId="2" xfId="17" applyNumberFormat="1" applyFont="1" applyFill="1" applyBorder="1" applyAlignment="1">
      <alignment horizontal="center" vertical="center" wrapText="1"/>
    </xf>
    <xf numFmtId="49" fontId="15" fillId="2" borderId="2" xfId="17" applyNumberFormat="1" applyFont="1" applyFill="1" applyBorder="1" applyAlignment="1">
      <alignment horizontal="center" vertical="center" shrinkToFit="1"/>
    </xf>
    <xf numFmtId="49" fontId="6" fillId="2" borderId="2" xfId="17" applyNumberFormat="1" applyFont="1" applyFill="1" applyBorder="1" applyAlignment="1">
      <alignment horizontal="center" vertical="center" wrapText="1"/>
    </xf>
    <xf numFmtId="200" fontId="6" fillId="2" borderId="2" xfId="17" applyNumberFormat="1" applyFont="1" applyFill="1" applyBorder="1" applyAlignment="1">
      <alignment horizontal="center" vertical="center" wrapText="1"/>
    </xf>
    <xf numFmtId="200" fontId="15" fillId="2" borderId="2" xfId="17" applyNumberFormat="1" applyFont="1" applyFill="1" applyBorder="1" applyAlignment="1">
      <alignment horizontal="center" vertical="center" shrinkToFit="1"/>
    </xf>
    <xf numFmtId="200" fontId="7" fillId="2" borderId="2" xfId="17" applyNumberFormat="1" applyFont="1" applyFill="1" applyBorder="1" applyAlignment="1">
      <alignment horizontal="center" vertical="center" wrapText="1"/>
    </xf>
    <xf numFmtId="200" fontId="6" fillId="2" borderId="2" xfId="0" applyNumberFormat="1" applyFont="1" applyFill="1" applyBorder="1" applyAlignment="1">
      <alignment vertical="center"/>
    </xf>
    <xf numFmtId="0" fontId="18" fillId="2" borderId="0" xfId="0" applyFont="1" applyFill="1" applyBorder="1" applyAlignment="1">
      <alignment vertical="center" shrinkToFit="1"/>
    </xf>
    <xf numFmtId="0" fontId="6" fillId="2" borderId="0" xfId="0" applyFont="1" applyFill="1" applyBorder="1" applyAlignment="1">
      <alignment horizontal="left" vertical="center" shrinkToFit="1"/>
    </xf>
    <xf numFmtId="200" fontId="6" fillId="2" borderId="0" xfId="17" applyNumberFormat="1" applyFont="1" applyFill="1" applyBorder="1" applyAlignment="1">
      <alignment horizontal="center" vertical="center"/>
    </xf>
    <xf numFmtId="200" fontId="15" fillId="2" borderId="0" xfId="17" applyNumberFormat="1" applyFont="1" applyFill="1" applyBorder="1" applyAlignment="1">
      <alignment horizontal="center" vertical="center"/>
    </xf>
    <xf numFmtId="49" fontId="6" fillId="2" borderId="9" xfId="17" applyNumberFormat="1" applyFont="1" applyFill="1" applyBorder="1" applyAlignment="1">
      <alignment horizontal="right" vertical="center"/>
    </xf>
    <xf numFmtId="49" fontId="6" fillId="2" borderId="0" xfId="17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  <xf numFmtId="200" fontId="6" fillId="2" borderId="0" xfId="17" applyNumberFormat="1" applyFont="1" applyFill="1" applyBorder="1" applyAlignment="1">
      <alignment horizontal="left" vertical="center" wrapText="1"/>
    </xf>
    <xf numFmtId="200" fontId="12" fillId="2" borderId="0" xfId="17" applyNumberFormat="1" applyFont="1" applyFill="1" applyBorder="1" applyAlignment="1">
      <alignment horizontal="left" vertical="center" shrinkToFit="1"/>
    </xf>
    <xf numFmtId="49" fontId="5" fillId="2" borderId="0" xfId="17" applyNumberFormat="1" applyFont="1" applyFill="1" applyBorder="1" applyAlignment="1">
      <alignment horizontal="center" vertical="center" wrapText="1"/>
    </xf>
    <xf numFmtId="49" fontId="6" fillId="2" borderId="0" xfId="17" applyNumberFormat="1" applyFont="1" applyFill="1" applyBorder="1" applyAlignment="1">
      <alignment horizontal="center" vertical="center" wrapText="1"/>
    </xf>
    <xf numFmtId="49" fontId="6" fillId="2" borderId="0" xfId="17" applyNumberFormat="1" applyFont="1" applyFill="1" applyBorder="1" applyAlignment="1">
      <alignment horizontal="center" vertical="center" shrinkToFit="1"/>
    </xf>
    <xf numFmtId="200" fontId="6" fillId="2" borderId="0" xfId="17" applyNumberFormat="1" applyFont="1" applyFill="1" applyBorder="1" applyAlignment="1">
      <alignment horizontal="left" vertical="center" shrinkToFit="1"/>
    </xf>
    <xf numFmtId="200" fontId="6" fillId="2" borderId="0" xfId="17" applyNumberFormat="1" applyFont="1" applyFill="1" applyBorder="1" applyAlignment="1">
      <alignment horizontal="center" vertical="center" wrapText="1"/>
    </xf>
    <xf numFmtId="200" fontId="6" fillId="2" borderId="0" xfId="17" applyNumberFormat="1" applyFont="1" applyFill="1" applyBorder="1" applyAlignment="1">
      <alignment horizontal="center" vertical="center" shrinkToFit="1"/>
    </xf>
    <xf numFmtId="200" fontId="6" fillId="2" borderId="0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 shrinkToFit="1"/>
    </xf>
    <xf numFmtId="0" fontId="15" fillId="2" borderId="1" xfId="0" applyFont="1" applyFill="1" applyBorder="1" applyAlignment="1">
      <alignment horizontal="left" vertical="center" shrinkToFit="1"/>
    </xf>
    <xf numFmtId="200" fontId="10" fillId="2" borderId="1" xfId="17" applyNumberFormat="1" applyFont="1" applyFill="1" applyBorder="1" applyAlignment="1">
      <alignment vertical="center"/>
    </xf>
    <xf numFmtId="200" fontId="15" fillId="2" borderId="1" xfId="17" applyNumberFormat="1" applyFont="1" applyFill="1" applyBorder="1" applyAlignment="1">
      <alignment vertical="center"/>
    </xf>
    <xf numFmtId="200" fontId="6" fillId="2" borderId="1" xfId="17" applyNumberFormat="1" applyFont="1" applyFill="1" applyBorder="1" applyAlignment="1">
      <alignment vertical="center"/>
    </xf>
    <xf numFmtId="49" fontId="16" fillId="2" borderId="1" xfId="17" applyNumberFormat="1" applyFont="1" applyFill="1" applyBorder="1" applyAlignment="1">
      <alignment horizontal="center" vertical="center"/>
    </xf>
    <xf numFmtId="200" fontId="16" fillId="2" borderId="1" xfId="17" applyNumberFormat="1" applyFont="1" applyFill="1" applyBorder="1" applyAlignment="1">
      <alignment horizontal="left" vertical="center" shrinkToFit="1"/>
    </xf>
    <xf numFmtId="49" fontId="15" fillId="2" borderId="1" xfId="17" applyNumberFormat="1" applyFont="1" applyFill="1" applyBorder="1" applyAlignment="1">
      <alignment horizontal="center" vertical="center"/>
    </xf>
    <xf numFmtId="200" fontId="15" fillId="2" borderId="1" xfId="17" applyNumberFormat="1" applyFont="1" applyFill="1" applyBorder="1" applyAlignment="1">
      <alignment vertical="center" shrinkToFit="1"/>
    </xf>
    <xf numFmtId="200" fontId="15" fillId="2" borderId="1" xfId="17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200" fontId="15" fillId="2" borderId="1" xfId="17" applyNumberFormat="1" applyFont="1" applyFill="1" applyBorder="1" applyAlignment="1">
      <alignment horizontal="left" vertical="center" wrapText="1"/>
    </xf>
    <xf numFmtId="200" fontId="6" fillId="2" borderId="1" xfId="17" applyNumberFormat="1" applyFont="1" applyFill="1" applyBorder="1" applyAlignment="1">
      <alignment horizontal="left" vertical="center" wrapText="1"/>
    </xf>
    <xf numFmtId="49" fontId="10" fillId="2" borderId="1" xfId="17" applyNumberFormat="1" applyFont="1" applyFill="1" applyBorder="1" applyAlignment="1">
      <alignment horizontal="center" vertical="center" wrapText="1"/>
    </xf>
    <xf numFmtId="49" fontId="15" fillId="2" borderId="1" xfId="17" applyNumberFormat="1" applyFont="1" applyFill="1" applyBorder="1" applyAlignment="1">
      <alignment horizontal="center" vertical="center" wrapText="1"/>
    </xf>
    <xf numFmtId="49" fontId="15" fillId="2" borderId="1" xfId="17" applyNumberFormat="1" applyFont="1" applyFill="1" applyBorder="1" applyAlignment="1">
      <alignment horizontal="center" vertical="center" shrinkToFit="1"/>
    </xf>
    <xf numFmtId="49" fontId="6" fillId="2" borderId="1" xfId="17" applyNumberFormat="1" applyFont="1" applyFill="1" applyBorder="1" applyAlignment="1">
      <alignment horizontal="center" vertical="center" wrapText="1"/>
    </xf>
    <xf numFmtId="200" fontId="6" fillId="2" borderId="1" xfId="17" applyNumberFormat="1" applyFont="1" applyFill="1" applyBorder="1" applyAlignment="1">
      <alignment horizontal="center" vertical="center" wrapText="1"/>
    </xf>
    <xf numFmtId="200" fontId="15" fillId="2" borderId="1" xfId="17" applyNumberFormat="1" applyFont="1" applyFill="1" applyBorder="1" applyAlignment="1">
      <alignment horizontal="center" vertical="center" shrinkToFit="1"/>
    </xf>
    <xf numFmtId="200" fontId="15" fillId="2" borderId="1" xfId="17" applyNumberFormat="1" applyFont="1" applyFill="1" applyBorder="1" applyAlignment="1">
      <alignment horizontal="left" vertical="center"/>
    </xf>
    <xf numFmtId="200" fontId="7" fillId="2" borderId="1" xfId="17" applyNumberFormat="1" applyFont="1" applyFill="1" applyBorder="1" applyAlignment="1">
      <alignment vertical="center"/>
    </xf>
    <xf numFmtId="200" fontId="6" fillId="2" borderId="1" xfId="17" applyNumberFormat="1" applyFont="1" applyFill="1" applyBorder="1" applyAlignment="1">
      <alignment horizontal="left" vertical="center"/>
    </xf>
    <xf numFmtId="0" fontId="15" fillId="2" borderId="0" xfId="0" applyFont="1" applyFill="1" applyBorder="1" applyAlignment="1">
      <alignment vertical="center" shrinkToFit="1"/>
    </xf>
    <xf numFmtId="0" fontId="15" fillId="2" borderId="0" xfId="0" applyFont="1" applyFill="1" applyBorder="1" applyAlignment="1">
      <alignment horizontal="left" vertical="center" shrinkToFit="1"/>
    </xf>
    <xf numFmtId="200" fontId="10" fillId="2" borderId="0" xfId="17" applyNumberFormat="1" applyFont="1" applyFill="1" applyBorder="1" applyAlignment="1">
      <alignment vertical="center"/>
    </xf>
    <xf numFmtId="200" fontId="15" fillId="2" borderId="0" xfId="17" applyNumberFormat="1" applyFont="1" applyFill="1" applyBorder="1" applyAlignment="1">
      <alignment vertical="center"/>
    </xf>
    <xf numFmtId="49" fontId="15" fillId="2" borderId="0" xfId="17" applyNumberFormat="1" applyFont="1" applyFill="1" applyBorder="1" applyAlignment="1">
      <alignment horizontal="center" vertical="center"/>
    </xf>
    <xf numFmtId="200" fontId="15" fillId="2" borderId="0" xfId="17" applyNumberFormat="1" applyFont="1" applyFill="1" applyBorder="1" applyAlignment="1">
      <alignment vertical="center" shrinkToFit="1"/>
    </xf>
    <xf numFmtId="200" fontId="7" fillId="2" borderId="0" xfId="17" applyNumberFormat="1" applyFont="1" applyFill="1" applyBorder="1" applyAlignment="1">
      <alignment vertical="center"/>
    </xf>
    <xf numFmtId="200" fontId="10" fillId="2" borderId="2" xfId="17" applyNumberFormat="1" applyFont="1" applyFill="1" applyBorder="1" applyAlignment="1">
      <alignment vertical="center"/>
    </xf>
    <xf numFmtId="49" fontId="7" fillId="2" borderId="2" xfId="17" applyNumberFormat="1" applyFont="1" applyFill="1" applyBorder="1" applyAlignment="1">
      <alignment horizontal="center" vertical="center" shrinkToFit="1"/>
    </xf>
    <xf numFmtId="200" fontId="6" fillId="2" borderId="2" xfId="17" applyNumberFormat="1" applyFont="1" applyFill="1" applyBorder="1" applyAlignment="1">
      <alignment vertical="center"/>
    </xf>
    <xf numFmtId="49" fontId="16" fillId="2" borderId="2" xfId="0" applyNumberFormat="1" applyFont="1" applyFill="1" applyBorder="1" applyAlignment="1">
      <alignment horizontal="center" vertical="center"/>
    </xf>
    <xf numFmtId="200" fontId="15" fillId="2" borderId="2" xfId="17" applyNumberFormat="1" applyFont="1" applyFill="1" applyBorder="1" applyAlignment="1">
      <alignment horizontal="left" vertical="center"/>
    </xf>
    <xf numFmtId="200" fontId="16" fillId="2" borderId="2" xfId="17" applyNumberFormat="1" applyFont="1" applyFill="1" applyBorder="1" applyAlignment="1">
      <alignment horizontal="left" vertical="center" shrinkToFit="1"/>
    </xf>
    <xf numFmtId="200" fontId="6" fillId="2" borderId="2" xfId="17" applyNumberFormat="1" applyFont="1" applyFill="1" applyBorder="1" applyAlignment="1">
      <alignment horizontal="left" vertical="center"/>
    </xf>
    <xf numFmtId="49" fontId="15" fillId="2" borderId="2" xfId="17" applyNumberFormat="1" applyFont="1" applyFill="1" applyBorder="1" applyAlignment="1">
      <alignment horizontal="center" vertical="center"/>
    </xf>
    <xf numFmtId="200" fontId="15" fillId="2" borderId="2" xfId="17" applyNumberFormat="1" applyFont="1" applyFill="1" applyBorder="1" applyAlignment="1">
      <alignment vertical="center" shrinkToFit="1"/>
    </xf>
    <xf numFmtId="49" fontId="16" fillId="2" borderId="0" xfId="0" applyNumberFormat="1" applyFont="1" applyFill="1" applyBorder="1" applyAlignment="1">
      <alignment horizontal="center" vertical="center"/>
    </xf>
    <xf numFmtId="200" fontId="15" fillId="2" borderId="0" xfId="17" applyNumberFormat="1" applyFont="1" applyFill="1" applyBorder="1" applyAlignment="1">
      <alignment horizontal="left" vertical="center"/>
    </xf>
    <xf numFmtId="200" fontId="16" fillId="2" borderId="0" xfId="17" applyNumberFormat="1" applyFont="1" applyFill="1" applyBorder="1" applyAlignment="1">
      <alignment horizontal="left" vertical="center" shrinkToFit="1"/>
    </xf>
    <xf numFmtId="200" fontId="6" fillId="2" borderId="0" xfId="17" applyNumberFormat="1" applyFont="1" applyFill="1" applyBorder="1" applyAlignment="1">
      <alignment horizontal="left" vertical="center"/>
    </xf>
    <xf numFmtId="49" fontId="16" fillId="2" borderId="1" xfId="0" applyNumberFormat="1" applyFont="1" applyFill="1" applyBorder="1" applyAlignment="1">
      <alignment horizontal="center" vertical="center"/>
    </xf>
    <xf numFmtId="49" fontId="7" fillId="2" borderId="1" xfId="17" applyNumberFormat="1" applyFont="1" applyFill="1" applyBorder="1" applyAlignment="1">
      <alignment horizontal="center" vertical="center" shrinkToFit="1"/>
    </xf>
    <xf numFmtId="200" fontId="10" fillId="2" borderId="3" xfId="17" applyNumberFormat="1" applyFont="1" applyFill="1" applyBorder="1" applyAlignment="1">
      <alignment vertical="center"/>
    </xf>
    <xf numFmtId="200" fontId="6" fillId="2" borderId="3" xfId="17" applyNumberFormat="1" applyFont="1" applyFill="1" applyBorder="1" applyAlignment="1">
      <alignment vertical="center"/>
    </xf>
    <xf numFmtId="49" fontId="16" fillId="2" borderId="3" xfId="0" applyNumberFormat="1" applyFont="1" applyFill="1" applyBorder="1" applyAlignment="1">
      <alignment horizontal="center" vertical="center"/>
    </xf>
    <xf numFmtId="49" fontId="15" fillId="2" borderId="3" xfId="17" applyNumberFormat="1" applyFont="1" applyFill="1" applyBorder="1" applyAlignment="1">
      <alignment horizontal="center" vertical="center"/>
    </xf>
    <xf numFmtId="200" fontId="15" fillId="2" borderId="3" xfId="17" applyNumberFormat="1" applyFont="1" applyFill="1" applyBorder="1" applyAlignment="1">
      <alignment vertical="center" shrinkToFit="1"/>
    </xf>
    <xf numFmtId="49" fontId="15" fillId="2" borderId="0" xfId="17" applyNumberFormat="1" applyFont="1" applyFill="1" applyBorder="1" applyAlignment="1">
      <alignment vertical="center" shrinkToFit="1"/>
    </xf>
    <xf numFmtId="0" fontId="15" fillId="2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shrinkToFit="1"/>
    </xf>
    <xf numFmtId="200" fontId="5" fillId="2" borderId="3" xfId="17" applyNumberFormat="1" applyFont="1" applyFill="1" applyBorder="1" applyAlignment="1">
      <alignment vertical="center"/>
    </xf>
    <xf numFmtId="200" fontId="7" fillId="2" borderId="3" xfId="17" applyNumberFormat="1" applyFont="1" applyFill="1" applyBorder="1" applyAlignment="1">
      <alignment vertical="center"/>
    </xf>
    <xf numFmtId="0" fontId="7" fillId="2" borderId="0" xfId="0" applyFont="1" applyFill="1" applyAlignment="1">
      <alignment horizontal="left" vertical="center" shrinkToFit="1"/>
    </xf>
    <xf numFmtId="0" fontId="15" fillId="2" borderId="0" xfId="0" applyFont="1" applyFill="1" applyAlignment="1">
      <alignment vertical="center" shrinkToFit="1"/>
    </xf>
    <xf numFmtId="0" fontId="7" fillId="2" borderId="0" xfId="0" applyFont="1" applyFill="1" applyAlignment="1">
      <alignment vertical="center" shrinkToFit="1"/>
    </xf>
    <xf numFmtId="200" fontId="7" fillId="2" borderId="0" xfId="17" applyNumberFormat="1" applyFont="1" applyFill="1" applyAlignment="1">
      <alignment vertical="center"/>
    </xf>
    <xf numFmtId="200" fontId="15" fillId="2" borderId="0" xfId="17" applyNumberFormat="1" applyFont="1" applyFill="1" applyAlignment="1">
      <alignment vertical="center"/>
    </xf>
    <xf numFmtId="49" fontId="7" fillId="2" borderId="0" xfId="17" applyNumberFormat="1" applyFont="1" applyFill="1" applyAlignment="1">
      <alignment vertical="center" shrinkToFit="1"/>
    </xf>
    <xf numFmtId="49" fontId="16" fillId="2" borderId="0" xfId="0" applyNumberFormat="1" applyFont="1" applyFill="1" applyAlignment="1">
      <alignment horizontal="center" vertical="center"/>
    </xf>
    <xf numFmtId="200" fontId="7" fillId="2" borderId="0" xfId="17" applyNumberFormat="1" applyFont="1" applyFill="1" applyAlignment="1">
      <alignment horizontal="left" vertical="center"/>
    </xf>
    <xf numFmtId="200" fontId="16" fillId="2" borderId="0" xfId="17" applyNumberFormat="1" applyFont="1" applyFill="1" applyAlignment="1">
      <alignment horizontal="left" vertical="center" shrinkToFit="1"/>
    </xf>
    <xf numFmtId="200" fontId="4" fillId="2" borderId="0" xfId="17" applyNumberFormat="1" applyFont="1" applyFill="1" applyAlignment="1">
      <alignment horizontal="left" vertical="center"/>
    </xf>
    <xf numFmtId="200" fontId="10" fillId="2" borderId="0" xfId="17" applyNumberFormat="1" applyFont="1" applyFill="1" applyAlignment="1">
      <alignment vertical="center"/>
    </xf>
    <xf numFmtId="49" fontId="7" fillId="2" borderId="0" xfId="17" applyNumberFormat="1" applyFont="1" applyFill="1" applyAlignment="1">
      <alignment horizontal="center" vertical="center"/>
    </xf>
    <xf numFmtId="200" fontId="7" fillId="2" borderId="0" xfId="17" applyNumberFormat="1" applyFont="1" applyFill="1" applyAlignment="1">
      <alignment vertical="center" shrinkToFit="1"/>
    </xf>
    <xf numFmtId="200" fontId="4" fillId="2" borderId="0" xfId="17" applyNumberFormat="1" applyFont="1" applyFill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200" fontId="6" fillId="3" borderId="1" xfId="0" applyNumberFormat="1" applyFont="1" applyFill="1" applyBorder="1" applyAlignment="1">
      <alignment vertical="center"/>
    </xf>
    <xf numFmtId="200" fontId="16" fillId="2" borderId="1" xfId="17" applyNumberFormat="1" applyFont="1" applyFill="1" applyBorder="1" applyAlignment="1">
      <alignment horizontal="center" vertical="center" wrapText="1"/>
    </xf>
    <xf numFmtId="49" fontId="16" fillId="2" borderId="1" xfId="17" applyNumberFormat="1" applyFont="1" applyFill="1" applyBorder="1" applyAlignment="1">
      <alignment horizontal="center" vertical="center" shrinkToFit="1"/>
    </xf>
    <xf numFmtId="49" fontId="15" fillId="2" borderId="1" xfId="0" applyNumberFormat="1" applyFont="1" applyFill="1" applyBorder="1" applyAlignment="1">
      <alignment horizontal="center" vertical="center"/>
    </xf>
    <xf numFmtId="43" fontId="15" fillId="2" borderId="12" xfId="17" applyFont="1" applyFill="1" applyBorder="1" applyAlignment="1">
      <alignment vertical="center"/>
    </xf>
    <xf numFmtId="0" fontId="15" fillId="2" borderId="12" xfId="0" applyFont="1" applyFill="1" applyBorder="1" applyAlignment="1">
      <alignment vertical="center"/>
    </xf>
    <xf numFmtId="194" fontId="15" fillId="2" borderId="1" xfId="0" applyNumberFormat="1" applyFont="1" applyFill="1" applyBorder="1" applyAlignment="1">
      <alignment vertical="center"/>
    </xf>
    <xf numFmtId="43" fontId="6" fillId="3" borderId="1" xfId="17" applyFont="1" applyFill="1" applyBorder="1" applyAlignment="1">
      <alignment horizontal="center" vertical="center"/>
    </xf>
    <xf numFmtId="43" fontId="15" fillId="2" borderId="1" xfId="17" applyFont="1" applyFill="1" applyBorder="1" applyAlignment="1">
      <alignment horizontal="center" vertical="center"/>
    </xf>
    <xf numFmtId="194" fontId="15" fillId="2" borderId="3" xfId="0" applyNumberFormat="1" applyFont="1" applyFill="1" applyBorder="1" applyAlignment="1">
      <alignment vertical="center"/>
    </xf>
    <xf numFmtId="43" fontId="15" fillId="2" borderId="3" xfId="17" applyFont="1" applyFill="1" applyBorder="1" applyAlignment="1">
      <alignment horizontal="center" vertical="center"/>
    </xf>
    <xf numFmtId="49" fontId="15" fillId="2" borderId="2" xfId="0" applyNumberFormat="1" applyFont="1" applyFill="1" applyBorder="1" applyAlignment="1">
      <alignment horizontal="center" vertical="center"/>
    </xf>
    <xf numFmtId="194" fontId="15" fillId="2" borderId="2" xfId="0" applyNumberFormat="1" applyFont="1" applyFill="1" applyBorder="1" applyAlignment="1">
      <alignment vertical="center"/>
    </xf>
    <xf numFmtId="43" fontId="15" fillId="2" borderId="2" xfId="17" applyFont="1" applyFill="1" applyBorder="1" applyAlignment="1">
      <alignment horizontal="center" vertical="center"/>
    </xf>
    <xf numFmtId="49" fontId="15" fillId="2" borderId="3" xfId="0" applyNumberFormat="1" applyFont="1" applyFill="1" applyBorder="1" applyAlignment="1">
      <alignment horizontal="center" vertical="center"/>
    </xf>
    <xf numFmtId="194" fontId="15" fillId="2" borderId="0" xfId="0" applyNumberFormat="1" applyFont="1" applyFill="1" applyBorder="1" applyAlignment="1">
      <alignment vertical="center"/>
    </xf>
    <xf numFmtId="49" fontId="15" fillId="2" borderId="0" xfId="0" applyNumberFormat="1" applyFont="1" applyFill="1" applyBorder="1" applyAlignment="1">
      <alignment horizontal="right" vertical="center"/>
    </xf>
    <xf numFmtId="43" fontId="15" fillId="2" borderId="0" xfId="17" applyFont="1" applyFill="1" applyBorder="1" applyAlignment="1">
      <alignment horizontal="center" vertical="center"/>
    </xf>
    <xf numFmtId="43" fontId="6" fillId="2" borderId="0" xfId="17" applyFont="1" applyFill="1" applyBorder="1" applyAlignment="1">
      <alignment horizontal="center" vertical="center"/>
    </xf>
    <xf numFmtId="43" fontId="15" fillId="2" borderId="13" xfId="17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49" fontId="6" fillId="2" borderId="0" xfId="17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3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49" fontId="15" fillId="2" borderId="0" xfId="0" applyNumberFormat="1" applyFont="1" applyFill="1" applyAlignment="1">
      <alignment vertical="center"/>
    </xf>
    <xf numFmtId="49" fontId="15" fillId="2" borderId="0" xfId="0" applyNumberFormat="1" applyFont="1" applyFill="1" applyBorder="1" applyAlignment="1">
      <alignment horizontal="center" vertical="center"/>
    </xf>
    <xf numFmtId="49" fontId="15" fillId="2" borderId="0" xfId="17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/>
    </xf>
    <xf numFmtId="0" fontId="20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200" fontId="20" fillId="2" borderId="1" xfId="17" applyNumberFormat="1" applyFont="1" applyFill="1" applyBorder="1" applyAlignment="1">
      <alignment/>
    </xf>
    <xf numFmtId="200" fontId="21" fillId="2" borderId="1" xfId="17" applyNumberFormat="1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1" fillId="2" borderId="0" xfId="0" applyFont="1" applyFill="1" applyAlignment="1">
      <alignment/>
    </xf>
    <xf numFmtId="200" fontId="21" fillId="2" borderId="1" xfId="17" applyNumberFormat="1" applyFont="1" applyFill="1" applyBorder="1" applyAlignment="1">
      <alignment horizontal="center" vertical="center"/>
    </xf>
    <xf numFmtId="200" fontId="21" fillId="2" borderId="0" xfId="17" applyNumberFormat="1" applyFont="1" applyFill="1" applyBorder="1" applyAlignment="1">
      <alignment/>
    </xf>
    <xf numFmtId="200" fontId="6" fillId="2" borderId="4" xfId="0" applyNumberFormat="1" applyFont="1" applyFill="1" applyBorder="1" applyAlignment="1">
      <alignment vertical="center"/>
    </xf>
    <xf numFmtId="0" fontId="15" fillId="2" borderId="4" xfId="0" applyFont="1" applyFill="1" applyBorder="1" applyAlignment="1">
      <alignment horizontal="center" vertical="center" shrinkToFit="1"/>
    </xf>
    <xf numFmtId="0" fontId="15" fillId="2" borderId="4" xfId="0" applyFont="1" applyFill="1" applyBorder="1" applyAlignment="1">
      <alignment vertical="center" shrinkToFit="1"/>
    </xf>
    <xf numFmtId="0" fontId="15" fillId="2" borderId="4" xfId="0" applyFont="1" applyFill="1" applyBorder="1" applyAlignment="1">
      <alignment horizontal="left" vertical="center" shrinkToFit="1"/>
    </xf>
    <xf numFmtId="200" fontId="6" fillId="2" borderId="4" xfId="17" applyNumberFormat="1" applyFont="1" applyFill="1" applyBorder="1" applyAlignment="1">
      <alignment vertical="center"/>
    </xf>
    <xf numFmtId="200" fontId="15" fillId="2" borderId="4" xfId="17" applyNumberFormat="1" applyFont="1" applyFill="1" applyBorder="1" applyAlignment="1">
      <alignment horizontal="left" vertical="center"/>
    </xf>
    <xf numFmtId="200" fontId="6" fillId="2" borderId="4" xfId="17" applyNumberFormat="1" applyFont="1" applyFill="1" applyBorder="1" applyAlignment="1">
      <alignment horizontal="left" vertical="center"/>
    </xf>
    <xf numFmtId="49" fontId="15" fillId="2" borderId="4" xfId="17" applyNumberFormat="1" applyFont="1" applyFill="1" applyBorder="1" applyAlignment="1">
      <alignment horizontal="center" vertical="center"/>
    </xf>
    <xf numFmtId="200" fontId="15" fillId="2" borderId="4" xfId="17" applyNumberFormat="1" applyFont="1" applyFill="1" applyBorder="1" applyAlignment="1">
      <alignment vertical="center" shrinkToFit="1"/>
    </xf>
    <xf numFmtId="0" fontId="16" fillId="2" borderId="3" xfId="0" applyFont="1" applyFill="1" applyBorder="1" applyAlignment="1">
      <alignment horizontal="center" vertical="center"/>
    </xf>
    <xf numFmtId="49" fontId="10" fillId="2" borderId="3" xfId="17" applyNumberFormat="1" applyFont="1" applyFill="1" applyBorder="1" applyAlignment="1">
      <alignment horizontal="center" vertical="center" wrapText="1"/>
    </xf>
    <xf numFmtId="49" fontId="15" fillId="2" borderId="3" xfId="17" applyNumberFormat="1" applyFont="1" applyFill="1" applyBorder="1" applyAlignment="1">
      <alignment horizontal="center" vertical="center" shrinkToFit="1"/>
    </xf>
    <xf numFmtId="49" fontId="6" fillId="2" borderId="3" xfId="17" applyNumberFormat="1" applyFont="1" applyFill="1" applyBorder="1" applyAlignment="1">
      <alignment horizontal="center" vertical="center" wrapText="1"/>
    </xf>
    <xf numFmtId="200" fontId="6" fillId="2" borderId="3" xfId="17" applyNumberFormat="1" applyFont="1" applyFill="1" applyBorder="1" applyAlignment="1">
      <alignment horizontal="center" vertical="center" wrapText="1"/>
    </xf>
    <xf numFmtId="200" fontId="15" fillId="2" borderId="3" xfId="17" applyNumberFormat="1" applyFont="1" applyFill="1" applyBorder="1" applyAlignment="1">
      <alignment horizontal="center" vertical="center" shrinkToFit="1"/>
    </xf>
    <xf numFmtId="200" fontId="7" fillId="2" borderId="3" xfId="17" applyNumberFormat="1" applyFont="1" applyFill="1" applyBorder="1" applyAlignment="1">
      <alignment horizontal="center" vertical="center" wrapText="1"/>
    </xf>
    <xf numFmtId="49" fontId="7" fillId="2" borderId="4" xfId="17" applyNumberFormat="1" applyFont="1" applyFill="1" applyBorder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/>
    </xf>
    <xf numFmtId="200" fontId="15" fillId="2" borderId="4" xfId="17" applyNumberFormat="1" applyFont="1" applyFill="1" applyBorder="1" applyAlignment="1">
      <alignment horizontal="left" vertical="center" wrapText="1"/>
    </xf>
    <xf numFmtId="200" fontId="16" fillId="2" borderId="4" xfId="17" applyNumberFormat="1" applyFont="1" applyFill="1" applyBorder="1" applyAlignment="1">
      <alignment horizontal="left" vertical="center" shrinkToFit="1"/>
    </xf>
    <xf numFmtId="200" fontId="6" fillId="2" borderId="4" xfId="17" applyNumberFormat="1" applyFont="1" applyFill="1" applyBorder="1" applyAlignment="1">
      <alignment horizontal="left" vertical="center" wrapText="1"/>
    </xf>
    <xf numFmtId="49" fontId="10" fillId="2" borderId="4" xfId="17" applyNumberFormat="1" applyFont="1" applyFill="1" applyBorder="1" applyAlignment="1">
      <alignment horizontal="center" vertical="center" wrapText="1"/>
    </xf>
    <xf numFmtId="49" fontId="15" fillId="2" borderId="4" xfId="17" applyNumberFormat="1" applyFont="1" applyFill="1" applyBorder="1" applyAlignment="1">
      <alignment horizontal="center" vertical="center" shrinkToFit="1"/>
    </xf>
    <xf numFmtId="49" fontId="6" fillId="2" borderId="4" xfId="17" applyNumberFormat="1" applyFont="1" applyFill="1" applyBorder="1" applyAlignment="1">
      <alignment horizontal="center" vertical="center" wrapText="1"/>
    </xf>
    <xf numFmtId="200" fontId="6" fillId="2" borderId="4" xfId="17" applyNumberFormat="1" applyFont="1" applyFill="1" applyBorder="1" applyAlignment="1">
      <alignment horizontal="center" vertical="center" wrapText="1"/>
    </xf>
    <xf numFmtId="200" fontId="15" fillId="2" borderId="4" xfId="17" applyNumberFormat="1" applyFont="1" applyFill="1" applyBorder="1" applyAlignment="1">
      <alignment horizontal="center" vertical="center" shrinkToFit="1"/>
    </xf>
    <xf numFmtId="200" fontId="7" fillId="2" borderId="4" xfId="17" applyNumberFormat="1" applyFont="1" applyFill="1" applyBorder="1" applyAlignment="1">
      <alignment horizontal="center" vertical="center" wrapText="1"/>
    </xf>
    <xf numFmtId="200" fontId="10" fillId="2" borderId="4" xfId="17" applyNumberFormat="1" applyFont="1" applyFill="1" applyBorder="1" applyAlignment="1">
      <alignment vertical="center"/>
    </xf>
    <xf numFmtId="49" fontId="16" fillId="2" borderId="4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3" fontId="6" fillId="2" borderId="0" xfId="17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/>
    </xf>
    <xf numFmtId="200" fontId="8" fillId="2" borderId="0" xfId="0" applyNumberFormat="1" applyFont="1" applyFill="1" applyBorder="1" applyAlignment="1">
      <alignment/>
    </xf>
    <xf numFmtId="0" fontId="6" fillId="4" borderId="1" xfId="0" applyFont="1" applyFill="1" applyBorder="1" applyAlignment="1">
      <alignment horizontal="center" vertical="center" shrinkToFit="1"/>
    </xf>
    <xf numFmtId="43" fontId="6" fillId="4" borderId="1" xfId="17" applyNumberFormat="1" applyFont="1" applyFill="1" applyBorder="1" applyAlignment="1">
      <alignment vertical="center"/>
    </xf>
    <xf numFmtId="49" fontId="6" fillId="4" borderId="5" xfId="17" applyNumberFormat="1" applyFont="1" applyFill="1" applyBorder="1" applyAlignment="1">
      <alignment vertical="center" shrinkToFit="1"/>
    </xf>
    <xf numFmtId="200" fontId="6" fillId="4" borderId="1" xfId="17" applyNumberFormat="1" applyFont="1" applyFill="1" applyBorder="1" applyAlignment="1">
      <alignment vertical="center" shrinkToFit="1"/>
    </xf>
    <xf numFmtId="43" fontId="6" fillId="2" borderId="0" xfId="17" applyNumberFormat="1" applyFont="1" applyFill="1" applyBorder="1" applyAlignment="1">
      <alignment vertical="center"/>
    </xf>
    <xf numFmtId="49" fontId="6" fillId="2" borderId="0" xfId="17" applyNumberFormat="1" applyFont="1" applyFill="1" applyBorder="1" applyAlignment="1">
      <alignment vertical="center" shrinkToFit="1"/>
    </xf>
    <xf numFmtId="200" fontId="6" fillId="2" borderId="0" xfId="17" applyNumberFormat="1" applyFont="1" applyFill="1" applyBorder="1" applyAlignment="1">
      <alignment vertical="center" shrinkToFit="1"/>
    </xf>
    <xf numFmtId="200" fontId="6" fillId="4" borderId="1" xfId="17" applyNumberFormat="1" applyFont="1" applyFill="1" applyBorder="1" applyAlignment="1">
      <alignment horizontal="center" vertical="center"/>
    </xf>
    <xf numFmtId="43" fontId="6" fillId="4" borderId="1" xfId="17" applyNumberFormat="1" applyFont="1" applyFill="1" applyBorder="1" applyAlignment="1">
      <alignment horizontal="center" vertical="center"/>
    </xf>
    <xf numFmtId="43" fontId="6" fillId="4" borderId="1" xfId="17" applyFont="1" applyFill="1" applyBorder="1" applyAlignment="1">
      <alignment horizontal="center" vertical="center"/>
    </xf>
    <xf numFmtId="43" fontId="6" fillId="4" borderId="1" xfId="17" applyFont="1" applyFill="1" applyBorder="1" applyAlignment="1">
      <alignment vertical="center"/>
    </xf>
    <xf numFmtId="49" fontId="6" fillId="4" borderId="1" xfId="17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horizontal="left" vertical="center"/>
    </xf>
    <xf numFmtId="200" fontId="15" fillId="2" borderId="1" xfId="17" applyNumberFormat="1" applyFont="1" applyFill="1" applyBorder="1" applyAlignment="1">
      <alignment/>
    </xf>
    <xf numFmtId="200" fontId="15" fillId="2" borderId="0" xfId="17" applyNumberFormat="1" applyFont="1" applyFill="1" applyAlignment="1">
      <alignment/>
    </xf>
    <xf numFmtId="200" fontId="15" fillId="2" borderId="0" xfId="17" applyNumberFormat="1" applyFont="1" applyFill="1" applyBorder="1" applyAlignment="1">
      <alignment/>
    </xf>
    <xf numFmtId="200" fontId="15" fillId="2" borderId="0" xfId="17" applyNumberFormat="1" applyFont="1" applyFill="1" applyBorder="1" applyAlignment="1">
      <alignment horizontal="center"/>
    </xf>
    <xf numFmtId="200" fontId="15" fillId="2" borderId="3" xfId="17" applyNumberFormat="1" applyFont="1" applyFill="1" applyBorder="1" applyAlignment="1">
      <alignment horizontal="center"/>
    </xf>
    <xf numFmtId="200" fontId="15" fillId="2" borderId="3" xfId="17" applyNumberFormat="1" applyFont="1" applyFill="1" applyBorder="1" applyAlignment="1">
      <alignment/>
    </xf>
    <xf numFmtId="200" fontId="15" fillId="2" borderId="2" xfId="17" applyNumberFormat="1" applyFont="1" applyFill="1" applyBorder="1" applyAlignment="1">
      <alignment horizontal="center"/>
    </xf>
    <xf numFmtId="200" fontId="15" fillId="2" borderId="2" xfId="17" applyNumberFormat="1" applyFont="1" applyFill="1" applyBorder="1" applyAlignment="1">
      <alignment/>
    </xf>
    <xf numFmtId="200" fontId="6" fillId="2" borderId="0" xfId="17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left"/>
    </xf>
    <xf numFmtId="49" fontId="15" fillId="2" borderId="1" xfId="17" applyNumberFormat="1" applyFont="1" applyFill="1" applyBorder="1" applyAlignment="1">
      <alignment horizontal="center"/>
    </xf>
    <xf numFmtId="43" fontId="15" fillId="2" borderId="12" xfId="17" applyNumberFormat="1" applyFont="1" applyFill="1" applyBorder="1" applyAlignment="1">
      <alignment horizontal="center"/>
    </xf>
    <xf numFmtId="200" fontId="15" fillId="2" borderId="1" xfId="17" applyNumberFormat="1" applyFont="1" applyFill="1" applyBorder="1" applyAlignment="1">
      <alignment horizontal="center"/>
    </xf>
    <xf numFmtId="43" fontId="6" fillId="3" borderId="1" xfId="0" applyNumberFormat="1" applyFont="1" applyFill="1" applyBorder="1" applyAlignment="1">
      <alignment horizontal="center"/>
    </xf>
    <xf numFmtId="43" fontId="6" fillId="3" borderId="12" xfId="0" applyNumberFormat="1" applyFont="1" applyFill="1" applyBorder="1" applyAlignment="1">
      <alignment horizontal="center"/>
    </xf>
    <xf numFmtId="0" fontId="15" fillId="2" borderId="0" xfId="0" applyFont="1" applyFill="1" applyAlignment="1">
      <alignment/>
    </xf>
    <xf numFmtId="0" fontId="15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left"/>
    </xf>
    <xf numFmtId="49" fontId="15" fillId="2" borderId="0" xfId="17" applyNumberFormat="1" applyFont="1" applyFill="1" applyBorder="1" applyAlignment="1">
      <alignment horizontal="center"/>
    </xf>
    <xf numFmtId="200" fontId="6" fillId="2" borderId="0" xfId="0" applyNumberFormat="1" applyFont="1" applyFill="1" applyBorder="1" applyAlignment="1">
      <alignment horizontal="center"/>
    </xf>
    <xf numFmtId="43" fontId="15" fillId="2" borderId="0" xfId="17" applyNumberFormat="1" applyFont="1" applyFill="1" applyBorder="1" applyAlignment="1">
      <alignment horizontal="center"/>
    </xf>
    <xf numFmtId="43" fontId="6" fillId="2" borderId="0" xfId="0" applyNumberFormat="1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left"/>
    </xf>
    <xf numFmtId="43" fontId="6" fillId="3" borderId="3" xfId="0" applyNumberFormat="1" applyFont="1" applyFill="1" applyBorder="1" applyAlignment="1">
      <alignment horizontal="center"/>
    </xf>
    <xf numFmtId="43" fontId="15" fillId="3" borderId="3" xfId="17" applyNumberFormat="1" applyFont="1" applyFill="1" applyBorder="1" applyAlignment="1">
      <alignment/>
    </xf>
    <xf numFmtId="0" fontId="15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left"/>
    </xf>
    <xf numFmtId="43" fontId="6" fillId="3" borderId="2" xfId="0" applyNumberFormat="1" applyFont="1" applyFill="1" applyBorder="1" applyAlignment="1">
      <alignment horizontal="center"/>
    </xf>
    <xf numFmtId="43" fontId="15" fillId="3" borderId="2" xfId="17" applyNumberFormat="1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200" fontId="6" fillId="2" borderId="0" xfId="17" applyNumberFormat="1" applyFont="1" applyFill="1" applyBorder="1" applyAlignment="1">
      <alignment horizontal="left"/>
    </xf>
    <xf numFmtId="43" fontId="6" fillId="3" borderId="13" xfId="0" applyNumberFormat="1" applyFont="1" applyFill="1" applyBorder="1" applyAlignment="1">
      <alignment horizontal="center"/>
    </xf>
    <xf numFmtId="0" fontId="6" fillId="2" borderId="0" xfId="0" applyFont="1" applyFill="1" applyAlignment="1">
      <alignment/>
    </xf>
    <xf numFmtId="200" fontId="15" fillId="2" borderId="0" xfId="17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43" fontId="6" fillId="4" borderId="1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/>
    </xf>
    <xf numFmtId="43" fontId="21" fillId="2" borderId="0" xfId="17" applyNumberFormat="1" applyFont="1" applyFill="1" applyBorder="1" applyAlignment="1">
      <alignment/>
    </xf>
    <xf numFmtId="200" fontId="20" fillId="2" borderId="0" xfId="17" applyNumberFormat="1" applyFont="1" applyFill="1" applyBorder="1" applyAlignment="1">
      <alignment/>
    </xf>
    <xf numFmtId="0" fontId="21" fillId="4" borderId="1" xfId="0" applyFont="1" applyFill="1" applyBorder="1" applyAlignment="1">
      <alignment horizontal="center"/>
    </xf>
    <xf numFmtId="200" fontId="9" fillId="2" borderId="1" xfId="17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shrinkToFit="1"/>
    </xf>
    <xf numFmtId="49" fontId="6" fillId="2" borderId="1" xfId="17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shrinkToFit="1"/>
    </xf>
    <xf numFmtId="0" fontId="15" fillId="2" borderId="1" xfId="0" applyFont="1" applyFill="1" applyBorder="1" applyAlignment="1">
      <alignment shrinkToFit="1"/>
    </xf>
    <xf numFmtId="200" fontId="15" fillId="2" borderId="5" xfId="17" applyNumberFormat="1" applyFont="1" applyFill="1" applyBorder="1" applyAlignment="1">
      <alignment/>
    </xf>
    <xf numFmtId="49" fontId="15" fillId="2" borderId="5" xfId="17" applyNumberFormat="1" applyFont="1" applyFill="1" applyBorder="1" applyAlignment="1">
      <alignment horizontal="center" shrinkToFit="1"/>
    </xf>
    <xf numFmtId="200" fontId="6" fillId="4" borderId="1" xfId="17" applyNumberFormat="1" applyFont="1" applyFill="1" applyBorder="1" applyAlignment="1">
      <alignment/>
    </xf>
    <xf numFmtId="0" fontId="15" fillId="2" borderId="3" xfId="0" applyFont="1" applyFill="1" applyBorder="1" applyAlignment="1">
      <alignment horizontal="center" shrinkToFit="1"/>
    </xf>
    <xf numFmtId="0" fontId="15" fillId="2" borderId="3" xfId="0" applyFont="1" applyFill="1" applyBorder="1" applyAlignment="1">
      <alignment shrinkToFit="1"/>
    </xf>
    <xf numFmtId="0" fontId="15" fillId="2" borderId="4" xfId="0" applyFont="1" applyFill="1" applyBorder="1" applyAlignment="1">
      <alignment horizontal="center" shrinkToFit="1"/>
    </xf>
    <xf numFmtId="0" fontId="15" fillId="2" borderId="4" xfId="0" applyFont="1" applyFill="1" applyBorder="1" applyAlignment="1">
      <alignment shrinkToFit="1"/>
    </xf>
    <xf numFmtId="200" fontId="15" fillId="2" borderId="4" xfId="17" applyNumberFormat="1" applyFont="1" applyFill="1" applyBorder="1" applyAlignment="1">
      <alignment/>
    </xf>
    <xf numFmtId="0" fontId="15" fillId="2" borderId="2" xfId="0" applyFont="1" applyFill="1" applyBorder="1" applyAlignment="1">
      <alignment horizontal="center" shrinkToFit="1"/>
    </xf>
    <xf numFmtId="0" fontId="15" fillId="2" borderId="2" xfId="0" applyFont="1" applyFill="1" applyBorder="1" applyAlignment="1">
      <alignment shrinkToFit="1"/>
    </xf>
    <xf numFmtId="0" fontId="15" fillId="2" borderId="1" xfId="0" applyFont="1" applyFill="1" applyBorder="1" applyAlignment="1">
      <alignment horizontal="left" shrinkToFit="1"/>
    </xf>
    <xf numFmtId="0" fontId="15" fillId="2" borderId="0" xfId="0" applyFont="1" applyFill="1" applyAlignment="1">
      <alignment horizontal="center" shrinkToFit="1"/>
    </xf>
    <xf numFmtId="0" fontId="15" fillId="2" borderId="0" xfId="0" applyFont="1" applyFill="1" applyAlignment="1">
      <alignment shrinkToFit="1"/>
    </xf>
    <xf numFmtId="0" fontId="6" fillId="2" borderId="0" xfId="0" applyFont="1" applyFill="1" applyAlignment="1">
      <alignment shrinkToFit="1"/>
    </xf>
    <xf numFmtId="200" fontId="15" fillId="2" borderId="6" xfId="17" applyNumberFormat="1" applyFont="1" applyFill="1" applyBorder="1" applyAlignment="1">
      <alignment/>
    </xf>
    <xf numFmtId="49" fontId="15" fillId="2" borderId="14" xfId="17" applyNumberFormat="1" applyFont="1" applyFill="1" applyBorder="1" applyAlignment="1">
      <alignment horizontal="center" shrinkToFit="1"/>
    </xf>
    <xf numFmtId="200" fontId="15" fillId="0" borderId="12" xfId="17" applyNumberFormat="1" applyFont="1" applyFill="1" applyBorder="1" applyAlignment="1">
      <alignment/>
    </xf>
    <xf numFmtId="49" fontId="15" fillId="2" borderId="0" xfId="17" applyNumberFormat="1" applyFont="1" applyFill="1" applyAlignment="1">
      <alignment horizontal="right"/>
    </xf>
    <xf numFmtId="49" fontId="15" fillId="2" borderId="0" xfId="17" applyNumberFormat="1" applyFont="1" applyFill="1" applyAlignment="1">
      <alignment horizontal="right" shrinkToFit="1"/>
    </xf>
    <xf numFmtId="49" fontId="15" fillId="2" borderId="0" xfId="17" applyNumberFormat="1" applyFont="1" applyFill="1" applyAlignment="1">
      <alignment horizontal="center" shrinkToFit="1"/>
    </xf>
    <xf numFmtId="0" fontId="15" fillId="2" borderId="0" xfId="0" applyFont="1" applyFill="1" applyBorder="1" applyAlignment="1">
      <alignment horizontal="center" shrinkToFit="1"/>
    </xf>
    <xf numFmtId="49" fontId="15" fillId="2" borderId="0" xfId="17" applyNumberFormat="1" applyFont="1" applyFill="1" applyBorder="1" applyAlignment="1">
      <alignment horizontal="right"/>
    </xf>
    <xf numFmtId="200" fontId="15" fillId="0" borderId="0" xfId="17" applyNumberFormat="1" applyFont="1" applyFill="1" applyBorder="1" applyAlignment="1">
      <alignment/>
    </xf>
    <xf numFmtId="49" fontId="15" fillId="2" borderId="0" xfId="17" applyNumberFormat="1" applyFont="1" applyFill="1" applyBorder="1" applyAlignment="1">
      <alignment horizontal="center" shrinkToFit="1"/>
    </xf>
    <xf numFmtId="200" fontId="6" fillId="0" borderId="0" xfId="17" applyNumberFormat="1" applyFont="1" applyFill="1" applyBorder="1" applyAlignment="1">
      <alignment/>
    </xf>
    <xf numFmtId="200" fontId="15" fillId="0" borderId="3" xfId="17" applyNumberFormat="1" applyFont="1" applyFill="1" applyBorder="1" applyAlignment="1">
      <alignment/>
    </xf>
    <xf numFmtId="200" fontId="15" fillId="0" borderId="2" xfId="17" applyNumberFormat="1" applyFont="1" applyFill="1" applyBorder="1" applyAlignment="1">
      <alignment/>
    </xf>
    <xf numFmtId="200" fontId="6" fillId="2" borderId="0" xfId="17" applyNumberFormat="1" applyFont="1" applyFill="1" applyBorder="1" applyAlignment="1">
      <alignment/>
    </xf>
    <xf numFmtId="49" fontId="6" fillId="2" borderId="0" xfId="17" applyNumberFormat="1" applyFont="1" applyFill="1" applyAlignment="1">
      <alignment horizontal="right"/>
    </xf>
    <xf numFmtId="43" fontId="6" fillId="4" borderId="1" xfId="17" applyNumberFormat="1" applyFont="1" applyFill="1" applyBorder="1" applyAlignment="1">
      <alignment/>
    </xf>
    <xf numFmtId="200" fontId="6" fillId="4" borderId="13" xfId="17" applyNumberFormat="1" applyFont="1" applyFill="1" applyBorder="1" applyAlignment="1">
      <alignment/>
    </xf>
    <xf numFmtId="49" fontId="15" fillId="2" borderId="3" xfId="17" applyNumberFormat="1" applyFont="1" applyFill="1" applyBorder="1" applyAlignment="1">
      <alignment horizontal="center" shrinkToFit="1"/>
    </xf>
    <xf numFmtId="49" fontId="15" fillId="2" borderId="2" xfId="17" applyNumberFormat="1" applyFont="1" applyFill="1" applyBorder="1" applyAlignment="1">
      <alignment horizontal="center" shrinkToFit="1"/>
    </xf>
    <xf numFmtId="0" fontId="23" fillId="0" borderId="0" xfId="0" applyFont="1" applyAlignment="1">
      <alignment/>
    </xf>
    <xf numFmtId="49" fontId="25" fillId="0" borderId="0" xfId="17" applyNumberFormat="1" applyFont="1" applyAlignment="1">
      <alignment horizontal="left"/>
    </xf>
    <xf numFmtId="0" fontId="23" fillId="0" borderId="1" xfId="0" applyFont="1" applyBorder="1" applyAlignment="1">
      <alignment horizontal="center" vertical="center"/>
    </xf>
    <xf numFmtId="200" fontId="22" fillId="0" borderId="1" xfId="17" applyNumberFormat="1" applyFont="1" applyBorder="1" applyAlignment="1">
      <alignment horizontal="center" vertical="center" shrinkToFit="1"/>
    </xf>
    <xf numFmtId="43" fontId="22" fillId="0" borderId="1" xfId="17" applyNumberFormat="1" applyFont="1" applyBorder="1" applyAlignment="1">
      <alignment vertical="center"/>
    </xf>
    <xf numFmtId="0" fontId="23" fillId="0" borderId="0" xfId="0" applyFont="1" applyAlignment="1">
      <alignment horizontal="center"/>
    </xf>
    <xf numFmtId="0" fontId="23" fillId="0" borderId="3" xfId="0" applyFont="1" applyBorder="1" applyAlignment="1">
      <alignment vertical="center"/>
    </xf>
    <xf numFmtId="200" fontId="15" fillId="2" borderId="5" xfId="17" applyNumberFormat="1" applyFont="1" applyFill="1" applyBorder="1" applyAlignment="1">
      <alignment vertical="center" shrinkToFit="1"/>
    </xf>
    <xf numFmtId="49" fontId="15" fillId="2" borderId="4" xfId="17" applyNumberFormat="1" applyFont="1" applyFill="1" applyBorder="1" applyAlignment="1">
      <alignment horizontal="center" shrinkToFit="1"/>
    </xf>
    <xf numFmtId="0" fontId="7" fillId="2" borderId="0" xfId="0" applyFont="1" applyFill="1" applyBorder="1" applyAlignment="1">
      <alignment horizontal="left" vertical="center" shrinkToFit="1"/>
    </xf>
    <xf numFmtId="200" fontId="16" fillId="2" borderId="0" xfId="17" applyNumberFormat="1" applyFont="1" applyFill="1" applyBorder="1" applyAlignment="1">
      <alignment vertical="center"/>
    </xf>
    <xf numFmtId="200" fontId="16" fillId="2" borderId="0" xfId="17" applyNumberFormat="1" applyFont="1" applyFill="1" applyBorder="1" applyAlignment="1">
      <alignment vertical="center" shrinkToFit="1"/>
    </xf>
    <xf numFmtId="200" fontId="6" fillId="0" borderId="0" xfId="17" applyNumberFormat="1" applyFont="1" applyFill="1" applyBorder="1" applyAlignment="1">
      <alignment vertical="center"/>
    </xf>
    <xf numFmtId="43" fontId="6" fillId="0" borderId="0" xfId="17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200" fontId="21" fillId="4" borderId="1" xfId="17" applyNumberFormat="1" applyFont="1" applyFill="1" applyBorder="1" applyAlignment="1">
      <alignment/>
    </xf>
    <xf numFmtId="49" fontId="9" fillId="2" borderId="0" xfId="17" applyNumberFormat="1" applyFont="1" applyFill="1" applyAlignment="1">
      <alignment horizontal="center"/>
    </xf>
    <xf numFmtId="200" fontId="9" fillId="2" borderId="1" xfId="17" applyNumberFormat="1" applyFont="1" applyFill="1" applyBorder="1" applyAlignment="1">
      <alignment shrinkToFit="1"/>
    </xf>
    <xf numFmtId="49" fontId="9" fillId="2" borderId="1" xfId="17" applyNumberFormat="1" applyFont="1" applyFill="1" applyBorder="1" applyAlignment="1">
      <alignment horizontal="center" shrinkToFi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/>
    </xf>
    <xf numFmtId="49" fontId="9" fillId="2" borderId="0" xfId="17" applyNumberFormat="1" applyFont="1" applyFill="1" applyBorder="1" applyAlignment="1">
      <alignment horizontal="left"/>
    </xf>
    <xf numFmtId="200" fontId="9" fillId="2" borderId="0" xfId="17" applyNumberFormat="1" applyFont="1" applyFill="1" applyBorder="1" applyAlignment="1">
      <alignment shrinkToFit="1"/>
    </xf>
    <xf numFmtId="200" fontId="9" fillId="2" borderId="0" xfId="17" applyNumberFormat="1" applyFont="1" applyFill="1" applyBorder="1" applyAlignment="1">
      <alignment/>
    </xf>
    <xf numFmtId="49" fontId="9" fillId="2" borderId="0" xfId="17" applyNumberFormat="1" applyFont="1" applyFill="1" applyBorder="1" applyAlignment="1">
      <alignment horizontal="center" shrinkToFit="1"/>
    </xf>
    <xf numFmtId="0" fontId="9" fillId="2" borderId="0" xfId="0" applyFont="1" applyFill="1" applyBorder="1" applyAlignment="1">
      <alignment shrinkToFit="1"/>
    </xf>
    <xf numFmtId="43" fontId="9" fillId="2" borderId="1" xfId="17" applyFont="1" applyFill="1" applyBorder="1" applyAlignment="1">
      <alignment vertical="center" shrinkToFit="1"/>
    </xf>
    <xf numFmtId="43" fontId="15" fillId="2" borderId="0" xfId="17" applyFont="1" applyFill="1" applyAlignment="1">
      <alignment horizontal="center" vertical="center"/>
    </xf>
    <xf numFmtId="43" fontId="27" fillId="2" borderId="0" xfId="17" applyFont="1" applyFill="1" applyAlignment="1">
      <alignment/>
    </xf>
    <xf numFmtId="43" fontId="27" fillId="2" borderId="0" xfId="17" applyFont="1" applyFill="1" applyBorder="1" applyAlignment="1">
      <alignment/>
    </xf>
    <xf numFmtId="43" fontId="28" fillId="2" borderId="0" xfId="17" applyFont="1" applyFill="1" applyAlignment="1">
      <alignment/>
    </xf>
    <xf numFmtId="0" fontId="28" fillId="2" borderId="0" xfId="0" applyFont="1" applyFill="1" applyBorder="1" applyAlignment="1">
      <alignment horizontal="center" shrinkToFit="1"/>
    </xf>
    <xf numFmtId="200" fontId="28" fillId="2" borderId="0" xfId="17" applyNumberFormat="1" applyFont="1" applyFill="1" applyBorder="1" applyAlignment="1">
      <alignment shrinkToFit="1"/>
    </xf>
    <xf numFmtId="43" fontId="28" fillId="2" borderId="0" xfId="17" applyNumberFormat="1" applyFont="1" applyFill="1" applyBorder="1" applyAlignment="1">
      <alignment shrinkToFit="1"/>
    </xf>
    <xf numFmtId="0" fontId="28" fillId="2" borderId="0" xfId="0" applyFont="1" applyFill="1" applyBorder="1" applyAlignment="1">
      <alignment shrinkToFit="1"/>
    </xf>
    <xf numFmtId="0" fontId="28" fillId="2" borderId="0" xfId="0" applyFont="1" applyFill="1" applyAlignment="1">
      <alignment shrinkToFit="1"/>
    </xf>
    <xf numFmtId="0" fontId="20" fillId="2" borderId="1" xfId="0" applyFont="1" applyFill="1" applyBorder="1" applyAlignment="1">
      <alignment shrinkToFit="1"/>
    </xf>
    <xf numFmtId="200" fontId="28" fillId="2" borderId="1" xfId="17" applyNumberFormat="1" applyFont="1" applyFill="1" applyBorder="1" applyAlignment="1">
      <alignment shrinkToFit="1"/>
    </xf>
    <xf numFmtId="43" fontId="27" fillId="2" borderId="1" xfId="17" applyFont="1" applyFill="1" applyBorder="1" applyAlignment="1">
      <alignment/>
    </xf>
    <xf numFmtId="0" fontId="20" fillId="2" borderId="7" xfId="0" applyFont="1" applyFill="1" applyBorder="1" applyAlignment="1">
      <alignment horizontal="center"/>
    </xf>
    <xf numFmtId="0" fontId="20" fillId="2" borderId="7" xfId="0" applyFont="1" applyFill="1" applyBorder="1" applyAlignment="1">
      <alignment/>
    </xf>
    <xf numFmtId="0" fontId="20" fillId="2" borderId="7" xfId="0" applyFont="1" applyFill="1" applyBorder="1" applyAlignment="1">
      <alignment shrinkToFit="1"/>
    </xf>
    <xf numFmtId="200" fontId="20" fillId="2" borderId="7" xfId="17" applyNumberFormat="1" applyFont="1" applyFill="1" applyBorder="1" applyAlignment="1">
      <alignment/>
    </xf>
    <xf numFmtId="200" fontId="21" fillId="2" borderId="7" xfId="17" applyNumberFormat="1" applyFont="1" applyFill="1" applyBorder="1" applyAlignment="1">
      <alignment/>
    </xf>
    <xf numFmtId="200" fontId="28" fillId="2" borderId="7" xfId="17" applyNumberFormat="1" applyFont="1" applyFill="1" applyBorder="1" applyAlignment="1">
      <alignment shrinkToFit="1"/>
    </xf>
    <xf numFmtId="43" fontId="27" fillId="2" borderId="7" xfId="17" applyFont="1" applyFill="1" applyBorder="1" applyAlignment="1">
      <alignment/>
    </xf>
    <xf numFmtId="0" fontId="20" fillId="2" borderId="10" xfId="0" applyFont="1" applyFill="1" applyBorder="1" applyAlignment="1">
      <alignment horizontal="center"/>
    </xf>
    <xf numFmtId="0" fontId="20" fillId="2" borderId="10" xfId="0" applyFont="1" applyFill="1" applyBorder="1" applyAlignment="1">
      <alignment/>
    </xf>
    <xf numFmtId="0" fontId="20" fillId="2" borderId="10" xfId="0" applyFont="1" applyFill="1" applyBorder="1" applyAlignment="1">
      <alignment shrinkToFit="1"/>
    </xf>
    <xf numFmtId="200" fontId="20" fillId="2" borderId="10" xfId="17" applyNumberFormat="1" applyFont="1" applyFill="1" applyBorder="1" applyAlignment="1">
      <alignment/>
    </xf>
    <xf numFmtId="200" fontId="21" fillId="2" borderId="10" xfId="17" applyNumberFormat="1" applyFont="1" applyFill="1" applyBorder="1" applyAlignment="1">
      <alignment/>
    </xf>
    <xf numFmtId="200" fontId="28" fillId="2" borderId="10" xfId="17" applyNumberFormat="1" applyFont="1" applyFill="1" applyBorder="1" applyAlignment="1">
      <alignment shrinkToFit="1"/>
    </xf>
    <xf numFmtId="43" fontId="27" fillId="2" borderId="10" xfId="17" applyFont="1" applyFill="1" applyBorder="1" applyAlignment="1">
      <alignment/>
    </xf>
    <xf numFmtId="0" fontId="20" fillId="2" borderId="13" xfId="0" applyFont="1" applyFill="1" applyBorder="1" applyAlignment="1">
      <alignment horizontal="center"/>
    </xf>
    <xf numFmtId="0" fontId="20" fillId="2" borderId="13" xfId="0" applyFont="1" applyFill="1" applyBorder="1" applyAlignment="1">
      <alignment/>
    </xf>
    <xf numFmtId="0" fontId="20" fillId="2" borderId="13" xfId="0" applyFont="1" applyFill="1" applyBorder="1" applyAlignment="1">
      <alignment shrinkToFit="1"/>
    </xf>
    <xf numFmtId="200" fontId="20" fillId="2" borderId="13" xfId="17" applyNumberFormat="1" applyFont="1" applyFill="1" applyBorder="1" applyAlignment="1">
      <alignment/>
    </xf>
    <xf numFmtId="200" fontId="21" fillId="2" borderId="13" xfId="17" applyNumberFormat="1" applyFont="1" applyFill="1" applyBorder="1" applyAlignment="1">
      <alignment/>
    </xf>
    <xf numFmtId="200" fontId="28" fillId="2" borderId="13" xfId="17" applyNumberFormat="1" applyFont="1" applyFill="1" applyBorder="1" applyAlignment="1">
      <alignment shrinkToFit="1"/>
    </xf>
    <xf numFmtId="43" fontId="27" fillId="2" borderId="13" xfId="17" applyFont="1" applyFill="1" applyBorder="1" applyAlignment="1">
      <alignment/>
    </xf>
    <xf numFmtId="200" fontId="28" fillId="4" borderId="1" xfId="17" applyNumberFormat="1" applyFont="1" applyFill="1" applyBorder="1" applyAlignment="1">
      <alignment shrinkToFit="1"/>
    </xf>
    <xf numFmtId="43" fontId="28" fillId="4" borderId="1" xfId="17" applyFont="1" applyFill="1" applyBorder="1" applyAlignment="1">
      <alignment/>
    </xf>
    <xf numFmtId="49" fontId="15" fillId="2" borderId="0" xfId="0" applyNumberFormat="1" applyFont="1" applyFill="1" applyAlignment="1">
      <alignment horizontal="center" vertical="center"/>
    </xf>
    <xf numFmtId="43" fontId="15" fillId="0" borderId="3" xfId="17" applyFont="1" applyFill="1" applyBorder="1" applyAlignment="1">
      <alignment horizontal="center" vertical="center"/>
    </xf>
    <xf numFmtId="43" fontId="15" fillId="0" borderId="2" xfId="17" applyFont="1" applyFill="1" applyBorder="1" applyAlignment="1">
      <alignment horizontal="center" vertical="center"/>
    </xf>
    <xf numFmtId="43" fontId="23" fillId="0" borderId="0" xfId="17" applyFont="1" applyAlignment="1">
      <alignment horizontal="center"/>
    </xf>
    <xf numFmtId="43" fontId="23" fillId="0" borderId="0" xfId="17" applyFont="1" applyAlignment="1">
      <alignment/>
    </xf>
    <xf numFmtId="0" fontId="23" fillId="0" borderId="4" xfId="0" applyFont="1" applyBorder="1" applyAlignment="1">
      <alignment vertical="center"/>
    </xf>
    <xf numFmtId="43" fontId="23" fillId="0" borderId="4" xfId="17" applyNumberFormat="1" applyFont="1" applyBorder="1" applyAlignment="1">
      <alignment vertical="center"/>
    </xf>
    <xf numFmtId="200" fontId="6" fillId="2" borderId="1" xfId="17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left" vertical="center"/>
    </xf>
    <xf numFmtId="200" fontId="20" fillId="2" borderId="7" xfId="17" applyNumberFormat="1" applyFont="1" applyFill="1" applyBorder="1" applyAlignment="1">
      <alignment shrinkToFit="1"/>
    </xf>
    <xf numFmtId="200" fontId="21" fillId="4" borderId="1" xfId="17" applyNumberFormat="1" applyFont="1" applyFill="1" applyBorder="1" applyAlignment="1">
      <alignment shrinkToFit="1"/>
    </xf>
    <xf numFmtId="43" fontId="21" fillId="4" borderId="1" xfId="17" applyNumberFormat="1" applyFont="1" applyFill="1" applyBorder="1" applyAlignment="1">
      <alignment/>
    </xf>
    <xf numFmtId="0" fontId="20" fillId="2" borderId="13" xfId="0" applyFont="1" applyFill="1" applyBorder="1" applyAlignment="1">
      <alignment horizontal="left" vertical="center"/>
    </xf>
    <xf numFmtId="0" fontId="20" fillId="2" borderId="10" xfId="0" applyFont="1" applyFill="1" applyBorder="1" applyAlignment="1">
      <alignment horizontal="left" vertical="center"/>
    </xf>
    <xf numFmtId="0" fontId="20" fillId="2" borderId="7" xfId="0" applyFont="1" applyFill="1" applyBorder="1" applyAlignment="1">
      <alignment horizontal="center" shrinkToFit="1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/>
    </xf>
    <xf numFmtId="0" fontId="9" fillId="2" borderId="7" xfId="0" applyFont="1" applyFill="1" applyBorder="1" applyAlignment="1">
      <alignment shrinkToFit="1"/>
    </xf>
    <xf numFmtId="200" fontId="9" fillId="2" borderId="7" xfId="0" applyNumberFormat="1" applyFont="1" applyFill="1" applyBorder="1" applyAlignment="1">
      <alignment/>
    </xf>
    <xf numFmtId="200" fontId="9" fillId="2" borderId="7" xfId="17" applyNumberFormat="1" applyFont="1" applyFill="1" applyBorder="1" applyAlignment="1">
      <alignment shrinkToFit="1"/>
    </xf>
    <xf numFmtId="200" fontId="9" fillId="2" borderId="7" xfId="17" applyNumberFormat="1" applyFont="1" applyFill="1" applyBorder="1" applyAlignment="1">
      <alignment/>
    </xf>
    <xf numFmtId="49" fontId="9" fillId="2" borderId="7" xfId="17" applyNumberFormat="1" applyFont="1" applyFill="1" applyBorder="1" applyAlignment="1">
      <alignment horizontal="center" shrinkToFit="1"/>
    </xf>
    <xf numFmtId="0" fontId="9" fillId="2" borderId="1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/>
    </xf>
    <xf numFmtId="43" fontId="9" fillId="2" borderId="10" xfId="17" applyFont="1" applyFill="1" applyBorder="1" applyAlignment="1">
      <alignment/>
    </xf>
    <xf numFmtId="200" fontId="10" fillId="2" borderId="10" xfId="17" applyNumberFormat="1" applyFont="1" applyFill="1" applyBorder="1" applyAlignment="1">
      <alignment/>
    </xf>
    <xf numFmtId="200" fontId="9" fillId="2" borderId="10" xfId="17" applyNumberFormat="1" applyFont="1" applyFill="1" applyBorder="1" applyAlignment="1">
      <alignment/>
    </xf>
    <xf numFmtId="200" fontId="9" fillId="2" borderId="10" xfId="17" applyNumberFormat="1" applyFont="1" applyFill="1" applyBorder="1" applyAlignment="1">
      <alignment shrinkToFit="1"/>
    </xf>
    <xf numFmtId="49" fontId="9" fillId="2" borderId="10" xfId="0" applyNumberFormat="1" applyFont="1" applyFill="1" applyBorder="1" applyAlignment="1">
      <alignment horizontal="center" shrinkToFit="1"/>
    </xf>
    <xf numFmtId="0" fontId="9" fillId="2" borderId="10" xfId="0" applyFont="1" applyFill="1" applyBorder="1" applyAlignment="1">
      <alignment shrinkToFit="1"/>
    </xf>
    <xf numFmtId="0" fontId="9" fillId="2" borderId="1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/>
    </xf>
    <xf numFmtId="49" fontId="9" fillId="2" borderId="13" xfId="17" applyNumberFormat="1" applyFont="1" applyFill="1" applyBorder="1" applyAlignment="1">
      <alignment horizontal="left"/>
    </xf>
    <xf numFmtId="200" fontId="8" fillId="2" borderId="13" xfId="0" applyNumberFormat="1" applyFont="1" applyFill="1" applyBorder="1" applyAlignment="1">
      <alignment/>
    </xf>
    <xf numFmtId="200" fontId="10" fillId="2" borderId="13" xfId="17" applyNumberFormat="1" applyFont="1" applyFill="1" applyBorder="1" applyAlignment="1">
      <alignment/>
    </xf>
    <xf numFmtId="200" fontId="9" fillId="2" borderId="13" xfId="17" applyNumberFormat="1" applyFont="1" applyFill="1" applyBorder="1" applyAlignment="1">
      <alignment/>
    </xf>
    <xf numFmtId="200" fontId="9" fillId="2" borderId="13" xfId="17" applyNumberFormat="1" applyFont="1" applyFill="1" applyBorder="1" applyAlignment="1">
      <alignment shrinkToFit="1"/>
    </xf>
    <xf numFmtId="49" fontId="9" fillId="2" borderId="13" xfId="17" applyNumberFormat="1" applyFont="1" applyFill="1" applyBorder="1" applyAlignment="1">
      <alignment horizontal="center" shrinkToFit="1"/>
    </xf>
    <xf numFmtId="0" fontId="9" fillId="2" borderId="13" xfId="0" applyFont="1" applyFill="1" applyBorder="1" applyAlignment="1">
      <alignment shrinkToFit="1"/>
    </xf>
    <xf numFmtId="0" fontId="30" fillId="2" borderId="0" xfId="0" applyFont="1" applyFill="1" applyAlignment="1">
      <alignment vertical="center"/>
    </xf>
    <xf numFmtId="0" fontId="31" fillId="2" borderId="15" xfId="0" applyFont="1" applyFill="1" applyBorder="1" applyAlignment="1" applyProtection="1">
      <alignment/>
      <protection locked="0"/>
    </xf>
    <xf numFmtId="0" fontId="31" fillId="2" borderId="15" xfId="0" applyFont="1" applyFill="1" applyBorder="1" applyAlignment="1" applyProtection="1">
      <alignment shrinkToFit="1"/>
      <protection locked="0"/>
    </xf>
    <xf numFmtId="49" fontId="31" fillId="2" borderId="15" xfId="0" applyNumberFormat="1" applyFont="1" applyFill="1" applyBorder="1" applyAlignment="1" applyProtection="1">
      <alignment horizontal="center" shrinkToFit="1"/>
      <protection locked="0"/>
    </xf>
    <xf numFmtId="0" fontId="31" fillId="2" borderId="15" xfId="0" applyFont="1" applyFill="1" applyBorder="1" applyAlignment="1" applyProtection="1">
      <alignment horizontal="center" shrinkToFit="1"/>
      <protection locked="0"/>
    </xf>
    <xf numFmtId="200" fontId="31" fillId="2" borderId="15" xfId="17" applyNumberFormat="1" applyFont="1" applyFill="1" applyBorder="1" applyAlignment="1" applyProtection="1">
      <alignment/>
      <protection locked="0"/>
    </xf>
    <xf numFmtId="0" fontId="30" fillId="2" borderId="15" xfId="0" applyFont="1" applyFill="1" applyBorder="1" applyAlignment="1" applyProtection="1">
      <alignment shrinkToFit="1"/>
      <protection locked="0"/>
    </xf>
    <xf numFmtId="200" fontId="30" fillId="2" borderId="0" xfId="17" applyNumberFormat="1" applyFont="1" applyFill="1" applyAlignment="1">
      <alignment/>
    </xf>
    <xf numFmtId="49" fontId="30" fillId="2" borderId="0" xfId="17" applyNumberFormat="1" applyFont="1" applyFill="1" applyAlignment="1">
      <alignment horizontal="center" shrinkToFit="1"/>
    </xf>
    <xf numFmtId="43" fontId="30" fillId="2" borderId="0" xfId="17" applyFont="1" applyFill="1" applyAlignment="1">
      <alignment shrinkToFit="1"/>
    </xf>
    <xf numFmtId="200" fontId="30" fillId="2" borderId="0" xfId="17" applyNumberFormat="1" applyFont="1" applyFill="1" applyAlignment="1">
      <alignment shrinkToFit="1"/>
    </xf>
    <xf numFmtId="49" fontId="30" fillId="2" borderId="0" xfId="17" applyNumberFormat="1" applyFont="1" applyFill="1" applyAlignment="1">
      <alignment shrinkToFit="1"/>
    </xf>
    <xf numFmtId="43" fontId="31" fillId="2" borderId="0" xfId="17" applyFont="1" applyFill="1" applyAlignment="1">
      <alignment shrinkToFit="1"/>
    </xf>
    <xf numFmtId="0" fontId="31" fillId="2" borderId="15" xfId="0" applyFont="1" applyFill="1" applyBorder="1" applyAlignment="1" applyProtection="1">
      <alignment horizontal="right"/>
      <protection locked="0"/>
    </xf>
    <xf numFmtId="0" fontId="30" fillId="2" borderId="0" xfId="0" applyFont="1" applyFill="1" applyAlignment="1">
      <alignment/>
    </xf>
    <xf numFmtId="0" fontId="9" fillId="2" borderId="7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49" fontId="9" fillId="2" borderId="7" xfId="0" applyNumberFormat="1" applyFont="1" applyFill="1" applyBorder="1" applyAlignment="1">
      <alignment horizontal="center" vertical="center" shrinkToFit="1"/>
    </xf>
    <xf numFmtId="200" fontId="9" fillId="2" borderId="7" xfId="17" applyNumberFormat="1" applyFont="1" applyFill="1" applyBorder="1" applyAlignment="1">
      <alignment horizontal="center" vertical="center" shrinkToFit="1"/>
    </xf>
    <xf numFmtId="3" fontId="9" fillId="2" borderId="7" xfId="17" applyNumberFormat="1" applyFont="1" applyFill="1" applyBorder="1" applyAlignment="1">
      <alignment horizontal="center" vertical="center" shrinkToFit="1"/>
    </xf>
    <xf numFmtId="200" fontId="9" fillId="2" borderId="7" xfId="17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left" vertical="center" shrinkToFit="1"/>
    </xf>
    <xf numFmtId="200" fontId="9" fillId="2" borderId="3" xfId="17" applyNumberFormat="1" applyFont="1" applyFill="1" applyBorder="1" applyAlignment="1">
      <alignment horizontal="left" vertical="center" shrinkToFit="1"/>
    </xf>
    <xf numFmtId="3" fontId="9" fillId="2" borderId="3" xfId="0" applyNumberFormat="1" applyFont="1" applyFill="1" applyBorder="1" applyAlignment="1">
      <alignment horizontal="center" vertical="center" shrinkToFit="1"/>
    </xf>
    <xf numFmtId="200" fontId="9" fillId="2" borderId="3" xfId="17" applyNumberFormat="1" applyFont="1" applyFill="1" applyBorder="1" applyAlignment="1">
      <alignment vertical="center"/>
    </xf>
    <xf numFmtId="49" fontId="9" fillId="2" borderId="16" xfId="17" applyNumberFormat="1" applyFont="1" applyFill="1" applyBorder="1" applyAlignment="1">
      <alignment horizontal="center" vertical="center" shrinkToFit="1"/>
    </xf>
    <xf numFmtId="200" fontId="9" fillId="2" borderId="16" xfId="17" applyNumberFormat="1" applyFont="1" applyFill="1" applyBorder="1" applyAlignment="1">
      <alignment vertical="center"/>
    </xf>
    <xf numFmtId="43" fontId="9" fillId="2" borderId="16" xfId="17" applyFont="1" applyFill="1" applyBorder="1" applyAlignment="1">
      <alignment vertical="center" shrinkToFit="1"/>
    </xf>
    <xf numFmtId="200" fontId="9" fillId="2" borderId="16" xfId="17" applyNumberFormat="1" applyFont="1" applyFill="1" applyBorder="1" applyAlignment="1">
      <alignment vertical="center" shrinkToFit="1"/>
    </xf>
    <xf numFmtId="49" fontId="9" fillId="2" borderId="16" xfId="17" applyNumberFormat="1" applyFont="1" applyFill="1" applyBorder="1" applyAlignment="1">
      <alignment vertical="center" shrinkToFit="1"/>
    </xf>
    <xf numFmtId="43" fontId="8" fillId="2" borderId="16" xfId="17" applyFont="1" applyFill="1" applyBorder="1" applyAlignment="1">
      <alignment vertical="center" shrinkToFit="1"/>
    </xf>
    <xf numFmtId="0" fontId="9" fillId="2" borderId="16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left" vertical="center" shrinkToFit="1"/>
    </xf>
    <xf numFmtId="200" fontId="9" fillId="2" borderId="4" xfId="17" applyNumberFormat="1" applyFont="1" applyFill="1" applyBorder="1" applyAlignment="1">
      <alignment horizontal="left" vertical="center" shrinkToFit="1"/>
    </xf>
    <xf numFmtId="3" fontId="9" fillId="2" borderId="4" xfId="0" applyNumberFormat="1" applyFont="1" applyFill="1" applyBorder="1" applyAlignment="1">
      <alignment horizontal="center" vertical="center" shrinkToFit="1"/>
    </xf>
    <xf numFmtId="200" fontId="9" fillId="2" borderId="4" xfId="17" applyNumberFormat="1" applyFont="1" applyFill="1" applyBorder="1" applyAlignment="1">
      <alignment vertical="center"/>
    </xf>
    <xf numFmtId="200" fontId="9" fillId="2" borderId="17" xfId="17" applyNumberFormat="1" applyFont="1" applyFill="1" applyBorder="1" applyAlignment="1">
      <alignment vertical="center"/>
    </xf>
    <xf numFmtId="49" fontId="9" fillId="2" borderId="17" xfId="17" applyNumberFormat="1" applyFont="1" applyFill="1" applyBorder="1" applyAlignment="1">
      <alignment horizontal="center" vertical="center" shrinkToFit="1"/>
    </xf>
    <xf numFmtId="43" fontId="9" fillId="2" borderId="17" xfId="17" applyFont="1" applyFill="1" applyBorder="1" applyAlignment="1">
      <alignment vertical="center" shrinkToFit="1"/>
    </xf>
    <xf numFmtId="200" fontId="9" fillId="2" borderId="17" xfId="17" applyNumberFormat="1" applyFont="1" applyFill="1" applyBorder="1" applyAlignment="1">
      <alignment vertical="center" shrinkToFit="1"/>
    </xf>
    <xf numFmtId="49" fontId="9" fillId="2" borderId="17" xfId="17" applyNumberFormat="1" applyFont="1" applyFill="1" applyBorder="1" applyAlignment="1">
      <alignment vertical="center" shrinkToFit="1"/>
    </xf>
    <xf numFmtId="43" fontId="8" fillId="2" borderId="17" xfId="17" applyFont="1" applyFill="1" applyBorder="1" applyAlignment="1">
      <alignment vertical="center" shrinkToFit="1"/>
    </xf>
    <xf numFmtId="0" fontId="9" fillId="2" borderId="17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left" vertical="center" shrinkToFit="1"/>
    </xf>
    <xf numFmtId="200" fontId="9" fillId="2" borderId="2" xfId="17" applyNumberFormat="1" applyFont="1" applyFill="1" applyBorder="1" applyAlignment="1">
      <alignment horizontal="left" vertical="center" shrinkToFit="1"/>
    </xf>
    <xf numFmtId="3" fontId="9" fillId="2" borderId="2" xfId="0" applyNumberFormat="1" applyFont="1" applyFill="1" applyBorder="1" applyAlignment="1">
      <alignment horizontal="center" vertical="center" shrinkToFit="1"/>
    </xf>
    <xf numFmtId="200" fontId="9" fillId="2" borderId="2" xfId="17" applyNumberFormat="1" applyFont="1" applyFill="1" applyBorder="1" applyAlignment="1">
      <alignment vertical="center"/>
    </xf>
    <xf numFmtId="49" fontId="9" fillId="2" borderId="18" xfId="17" applyNumberFormat="1" applyFont="1" applyFill="1" applyBorder="1" applyAlignment="1">
      <alignment horizontal="center" vertical="center" shrinkToFit="1"/>
    </xf>
    <xf numFmtId="200" fontId="9" fillId="2" borderId="18" xfId="17" applyNumberFormat="1" applyFont="1" applyFill="1" applyBorder="1" applyAlignment="1">
      <alignment vertical="center" shrinkToFit="1"/>
    </xf>
    <xf numFmtId="43" fontId="9" fillId="2" borderId="18" xfId="17" applyFont="1" applyFill="1" applyBorder="1" applyAlignment="1">
      <alignment vertical="center" shrinkToFit="1"/>
    </xf>
    <xf numFmtId="49" fontId="9" fillId="2" borderId="18" xfId="17" applyNumberFormat="1" applyFont="1" applyFill="1" applyBorder="1" applyAlignment="1">
      <alignment vertical="center" shrinkToFit="1"/>
    </xf>
    <xf numFmtId="43" fontId="8" fillId="2" borderId="18" xfId="17" applyFont="1" applyFill="1" applyBorder="1" applyAlignment="1">
      <alignment vertical="center" shrinkToFit="1"/>
    </xf>
    <xf numFmtId="0" fontId="9" fillId="2" borderId="2" xfId="0" applyFont="1" applyFill="1" applyBorder="1" applyAlignment="1">
      <alignment horizontal="center" shrinkToFit="1"/>
    </xf>
    <xf numFmtId="0" fontId="9" fillId="2" borderId="3" xfId="0" applyFont="1" applyFill="1" applyBorder="1" applyAlignment="1">
      <alignment horizont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left" vertical="center" shrinkToFit="1"/>
    </xf>
    <xf numFmtId="49" fontId="9" fillId="2" borderId="0" xfId="0" applyNumberFormat="1" applyFont="1" applyFill="1" applyBorder="1" applyAlignment="1">
      <alignment horizontal="center" vertical="center" shrinkToFit="1"/>
    </xf>
    <xf numFmtId="200" fontId="9" fillId="2" borderId="0" xfId="17" applyNumberFormat="1" applyFont="1" applyFill="1" applyBorder="1" applyAlignment="1">
      <alignment horizontal="left" vertical="center" shrinkToFit="1"/>
    </xf>
    <xf numFmtId="3" fontId="9" fillId="2" borderId="0" xfId="0" applyNumberFormat="1" applyFont="1" applyFill="1" applyBorder="1" applyAlignment="1">
      <alignment horizontal="center" vertical="center" shrinkToFit="1"/>
    </xf>
    <xf numFmtId="200" fontId="9" fillId="2" borderId="0" xfId="17" applyNumberFormat="1" applyFont="1" applyFill="1" applyBorder="1" applyAlignment="1">
      <alignment vertical="center"/>
    </xf>
    <xf numFmtId="49" fontId="9" fillId="2" borderId="0" xfId="17" applyNumberFormat="1" applyFont="1" applyFill="1" applyBorder="1" applyAlignment="1">
      <alignment horizontal="center" vertical="center" shrinkToFit="1"/>
    </xf>
    <xf numFmtId="43" fontId="9" fillId="2" borderId="0" xfId="17" applyFont="1" applyFill="1" applyBorder="1" applyAlignment="1">
      <alignment vertical="center" shrinkToFit="1"/>
    </xf>
    <xf numFmtId="200" fontId="9" fillId="2" borderId="0" xfId="17" applyNumberFormat="1" applyFont="1" applyFill="1" applyBorder="1" applyAlignment="1">
      <alignment vertical="center" shrinkToFit="1"/>
    </xf>
    <xf numFmtId="49" fontId="9" fillId="2" borderId="0" xfId="17" applyNumberFormat="1" applyFont="1" applyFill="1" applyBorder="1" applyAlignment="1">
      <alignment vertical="center" shrinkToFit="1"/>
    </xf>
    <xf numFmtId="43" fontId="8" fillId="2" borderId="0" xfId="17" applyFont="1" applyFill="1" applyBorder="1" applyAlignment="1">
      <alignment vertical="center" shrinkToFit="1"/>
    </xf>
    <xf numFmtId="0" fontId="9" fillId="2" borderId="0" xfId="0" applyFont="1" applyFill="1" applyBorder="1" applyAlignment="1">
      <alignment horizontal="center" shrinkToFit="1"/>
    </xf>
    <xf numFmtId="0" fontId="30" fillId="2" borderId="0" xfId="0" applyFont="1" applyFill="1" applyBorder="1" applyAlignment="1">
      <alignment vertical="center"/>
    </xf>
    <xf numFmtId="0" fontId="9" fillId="2" borderId="19" xfId="0" applyFont="1" applyFill="1" applyBorder="1" applyAlignment="1">
      <alignment horizontal="center" vertical="center" shrinkToFit="1"/>
    </xf>
    <xf numFmtId="0" fontId="9" fillId="2" borderId="19" xfId="0" applyFont="1" applyFill="1" applyBorder="1" applyAlignment="1">
      <alignment horizontal="left" vertical="center" shrinkToFit="1"/>
    </xf>
    <xf numFmtId="49" fontId="9" fillId="2" borderId="19" xfId="0" applyNumberFormat="1" applyFont="1" applyFill="1" applyBorder="1" applyAlignment="1">
      <alignment horizontal="center" vertical="center" shrinkToFit="1"/>
    </xf>
    <xf numFmtId="200" fontId="9" fillId="2" borderId="19" xfId="17" applyNumberFormat="1" applyFont="1" applyFill="1" applyBorder="1" applyAlignment="1">
      <alignment horizontal="left" vertical="center" shrinkToFit="1"/>
    </xf>
    <xf numFmtId="3" fontId="9" fillId="2" borderId="19" xfId="0" applyNumberFormat="1" applyFont="1" applyFill="1" applyBorder="1" applyAlignment="1">
      <alignment horizontal="center" vertical="center" shrinkToFit="1"/>
    </xf>
    <xf numFmtId="200" fontId="9" fillId="2" borderId="19" xfId="17" applyNumberFormat="1" applyFont="1" applyFill="1" applyBorder="1" applyAlignment="1">
      <alignment vertical="center"/>
    </xf>
    <xf numFmtId="49" fontId="9" fillId="2" borderId="19" xfId="17" applyNumberFormat="1" applyFont="1" applyFill="1" applyBorder="1" applyAlignment="1">
      <alignment horizontal="center" vertical="center" shrinkToFit="1"/>
    </xf>
    <xf numFmtId="43" fontId="9" fillId="2" borderId="19" xfId="17" applyFont="1" applyFill="1" applyBorder="1" applyAlignment="1">
      <alignment vertical="center" shrinkToFit="1"/>
    </xf>
    <xf numFmtId="49" fontId="9" fillId="2" borderId="20" xfId="17" applyNumberFormat="1" applyFont="1" applyFill="1" applyBorder="1" applyAlignment="1">
      <alignment horizontal="center" vertical="center" shrinkToFit="1"/>
    </xf>
    <xf numFmtId="200" fontId="9" fillId="2" borderId="20" xfId="17" applyNumberFormat="1" applyFont="1" applyFill="1" applyBorder="1" applyAlignment="1">
      <alignment vertical="center" shrinkToFit="1"/>
    </xf>
    <xf numFmtId="43" fontId="9" fillId="2" borderId="20" xfId="17" applyFont="1" applyFill="1" applyBorder="1" applyAlignment="1">
      <alignment vertical="center" shrinkToFit="1"/>
    </xf>
    <xf numFmtId="49" fontId="9" fillId="2" borderId="20" xfId="17" applyNumberFormat="1" applyFont="1" applyFill="1" applyBorder="1" applyAlignment="1">
      <alignment vertical="center" shrinkToFit="1"/>
    </xf>
    <xf numFmtId="43" fontId="8" fillId="2" borderId="20" xfId="17" applyFont="1" applyFill="1" applyBorder="1" applyAlignment="1">
      <alignment vertical="center" shrinkToFit="1"/>
    </xf>
    <xf numFmtId="0" fontId="9" fillId="2" borderId="19" xfId="0" applyFont="1" applyFill="1" applyBorder="1" applyAlignment="1">
      <alignment horizontal="center" shrinkToFit="1"/>
    </xf>
    <xf numFmtId="49" fontId="9" fillId="2" borderId="21" xfId="17" applyNumberFormat="1" applyFont="1" applyFill="1" applyBorder="1" applyAlignment="1">
      <alignment horizontal="center" vertical="center" shrinkToFit="1"/>
    </xf>
    <xf numFmtId="3" fontId="9" fillId="2" borderId="4" xfId="0" applyNumberFormat="1" applyFont="1" applyFill="1" applyBorder="1" applyAlignment="1">
      <alignment vertical="center" shrinkToFit="1"/>
    </xf>
    <xf numFmtId="0" fontId="9" fillId="2" borderId="22" xfId="0" applyFont="1" applyFill="1" applyBorder="1" applyAlignment="1">
      <alignment vertical="center" shrinkToFit="1"/>
    </xf>
    <xf numFmtId="0" fontId="9" fillId="2" borderId="23" xfId="0" applyFont="1" applyFill="1" applyBorder="1" applyAlignment="1">
      <alignment vertical="center" shrinkToFit="1"/>
    </xf>
    <xf numFmtId="0" fontId="9" fillId="2" borderId="24" xfId="0" applyFont="1" applyFill="1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center" vertical="center" shrinkToFit="1"/>
    </xf>
    <xf numFmtId="49" fontId="9" fillId="2" borderId="13" xfId="0" applyNumberFormat="1" applyFont="1" applyFill="1" applyBorder="1" applyAlignment="1">
      <alignment horizontal="center" vertical="center" shrinkToFit="1"/>
    </xf>
    <xf numFmtId="200" fontId="9" fillId="2" borderId="13" xfId="17" applyNumberFormat="1" applyFont="1" applyFill="1" applyBorder="1" applyAlignment="1">
      <alignment horizontal="left" vertical="center" shrinkToFit="1"/>
    </xf>
    <xf numFmtId="3" fontId="9" fillId="2" borderId="13" xfId="0" applyNumberFormat="1" applyFont="1" applyFill="1" applyBorder="1" applyAlignment="1">
      <alignment horizontal="center" vertical="center" shrinkToFit="1"/>
    </xf>
    <xf numFmtId="43" fontId="9" fillId="2" borderId="13" xfId="17" applyFont="1" applyFill="1" applyBorder="1" applyAlignment="1">
      <alignment vertical="center" shrinkToFit="1"/>
    </xf>
    <xf numFmtId="43" fontId="8" fillId="2" borderId="21" xfId="17" applyFont="1" applyFill="1" applyBorder="1" applyAlignment="1">
      <alignment vertical="center" shrinkToFit="1"/>
    </xf>
    <xf numFmtId="3" fontId="9" fillId="2" borderId="3" xfId="0" applyNumberFormat="1" applyFont="1" applyFill="1" applyBorder="1" applyAlignment="1">
      <alignment vertical="center" shrinkToFit="1"/>
    </xf>
    <xf numFmtId="200" fontId="9" fillId="2" borderId="13" xfId="17" applyNumberFormat="1" applyFont="1" applyFill="1" applyBorder="1" applyAlignment="1">
      <alignment vertical="center" shrinkToFit="1"/>
    </xf>
    <xf numFmtId="43" fontId="9" fillId="2" borderId="13" xfId="17" applyFont="1" applyFill="1" applyBorder="1" applyAlignment="1">
      <alignment vertical="center"/>
    </xf>
    <xf numFmtId="43" fontId="9" fillId="2" borderId="13" xfId="17" applyNumberFormat="1" applyFont="1" applyFill="1" applyBorder="1" applyAlignment="1">
      <alignment vertical="center" shrinkToFit="1"/>
    </xf>
    <xf numFmtId="0" fontId="9" fillId="2" borderId="21" xfId="0" applyFont="1" applyFill="1" applyBorder="1" applyAlignment="1">
      <alignment horizontal="center" vertical="center" shrinkToFit="1"/>
    </xf>
    <xf numFmtId="0" fontId="30" fillId="2" borderId="0" xfId="0" applyFont="1" applyFill="1" applyAlignment="1">
      <alignment vertical="center" shrinkToFit="1"/>
    </xf>
    <xf numFmtId="49" fontId="30" fillId="2" borderId="0" xfId="0" applyNumberFormat="1" applyFont="1" applyFill="1" applyAlignment="1">
      <alignment horizontal="center" vertical="center" shrinkToFit="1"/>
    </xf>
    <xf numFmtId="0" fontId="30" fillId="2" borderId="0" xfId="0" applyFont="1" applyFill="1" applyAlignment="1">
      <alignment horizontal="center" vertical="center" shrinkToFit="1"/>
    </xf>
    <xf numFmtId="200" fontId="30" fillId="2" borderId="0" xfId="17" applyNumberFormat="1" applyFont="1" applyFill="1" applyAlignment="1">
      <alignment vertical="center"/>
    </xf>
    <xf numFmtId="3" fontId="30" fillId="2" borderId="0" xfId="0" applyNumberFormat="1" applyFont="1" applyFill="1" applyBorder="1" applyAlignment="1">
      <alignment horizontal="center" vertical="center" shrinkToFit="1"/>
    </xf>
    <xf numFmtId="49" fontId="30" fillId="2" borderId="0" xfId="17" applyNumberFormat="1" applyFont="1" applyFill="1" applyAlignment="1">
      <alignment horizontal="center" vertical="center" shrinkToFit="1"/>
    </xf>
    <xf numFmtId="43" fontId="30" fillId="2" borderId="0" xfId="17" applyFont="1" applyFill="1" applyAlignment="1">
      <alignment vertical="center" shrinkToFit="1"/>
    </xf>
    <xf numFmtId="200" fontId="30" fillId="2" borderId="0" xfId="17" applyNumberFormat="1" applyFont="1" applyFill="1" applyAlignment="1">
      <alignment vertical="center" shrinkToFit="1"/>
    </xf>
    <xf numFmtId="49" fontId="30" fillId="2" borderId="0" xfId="17" applyNumberFormat="1" applyFont="1" applyFill="1" applyAlignment="1">
      <alignment vertical="center" shrinkToFit="1"/>
    </xf>
    <xf numFmtId="43" fontId="31" fillId="2" borderId="0" xfId="17" applyFont="1" applyFill="1" applyAlignment="1">
      <alignment vertical="center" shrinkToFit="1"/>
    </xf>
    <xf numFmtId="3" fontId="30" fillId="2" borderId="0" xfId="17" applyNumberFormat="1" applyFont="1" applyFill="1" applyAlignment="1">
      <alignment horizontal="center" vertical="center" shrinkToFit="1"/>
    </xf>
    <xf numFmtId="3" fontId="30" fillId="2" borderId="0" xfId="0" applyNumberFormat="1" applyFont="1" applyFill="1" applyAlignment="1">
      <alignment horizontal="center" vertical="center" shrinkToFit="1"/>
    </xf>
    <xf numFmtId="49" fontId="9" fillId="2" borderId="12" xfId="17" applyNumberFormat="1" applyFont="1" applyFill="1" applyBorder="1" applyAlignment="1">
      <alignment horizontal="center" vertical="center" shrinkToFit="1"/>
    </xf>
    <xf numFmtId="0" fontId="30" fillId="2" borderId="15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shrinkToFit="1"/>
    </xf>
    <xf numFmtId="3" fontId="9" fillId="2" borderId="1" xfId="0" applyNumberFormat="1" applyFont="1" applyFill="1" applyBorder="1" applyAlignment="1">
      <alignment horizontal="center" vertical="center" shrinkToFit="1"/>
    </xf>
    <xf numFmtId="200" fontId="9" fillId="2" borderId="1" xfId="17" applyNumberFormat="1" applyFont="1" applyFill="1" applyBorder="1" applyAlignment="1">
      <alignment vertical="center"/>
    </xf>
    <xf numFmtId="200" fontId="9" fillId="2" borderId="12" xfId="17" applyNumberFormat="1" applyFont="1" applyFill="1" applyBorder="1" applyAlignment="1">
      <alignment vertical="center" shrinkToFit="1"/>
    </xf>
    <xf numFmtId="43" fontId="9" fillId="2" borderId="12" xfId="17" applyFont="1" applyFill="1" applyBorder="1" applyAlignment="1">
      <alignment vertical="center" shrinkToFit="1"/>
    </xf>
    <xf numFmtId="49" fontId="9" fillId="2" borderId="12" xfId="17" applyNumberFormat="1" applyFont="1" applyFill="1" applyBorder="1" applyAlignment="1">
      <alignment vertical="center" shrinkToFit="1"/>
    </xf>
    <xf numFmtId="43" fontId="8" fillId="2" borderId="12" xfId="17" applyFont="1" applyFill="1" applyBorder="1" applyAlignment="1">
      <alignment vertical="center" shrinkToFit="1"/>
    </xf>
    <xf numFmtId="0" fontId="9" fillId="2" borderId="1" xfId="0" applyFont="1" applyFill="1" applyBorder="1" applyAlignment="1">
      <alignment horizontal="center" shrinkToFit="1"/>
    </xf>
    <xf numFmtId="0" fontId="23" fillId="0" borderId="7" xfId="0" applyFont="1" applyBorder="1" applyAlignment="1">
      <alignment horizontal="center" vertical="center"/>
    </xf>
    <xf numFmtId="200" fontId="22" fillId="0" borderId="7" xfId="17" applyNumberFormat="1" applyFont="1" applyBorder="1" applyAlignment="1">
      <alignment horizontal="center" vertical="center" shrinkToFit="1"/>
    </xf>
    <xf numFmtId="0" fontId="23" fillId="0" borderId="24" xfId="0" applyFont="1" applyBorder="1" applyAlignment="1">
      <alignment vertical="center"/>
    </xf>
    <xf numFmtId="43" fontId="23" fillId="0" borderId="24" xfId="17" applyNumberFormat="1" applyFont="1" applyBorder="1" applyAlignment="1">
      <alignment vertical="center"/>
    </xf>
    <xf numFmtId="43" fontId="23" fillId="0" borderId="3" xfId="17" applyNumberFormat="1" applyFont="1" applyBorder="1" applyAlignment="1">
      <alignment vertical="center"/>
    </xf>
    <xf numFmtId="0" fontId="23" fillId="0" borderId="0" xfId="0" applyFont="1" applyAlignment="1">
      <alignment horizontal="center" shrinkToFit="1"/>
    </xf>
    <xf numFmtId="0" fontId="23" fillId="0" borderId="0" xfId="0" applyFont="1" applyAlignment="1">
      <alignment shrinkToFit="1"/>
    </xf>
    <xf numFmtId="0" fontId="23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vertical="center" shrinkToFit="1"/>
    </xf>
    <xf numFmtId="0" fontId="23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vertical="center" shrinkToFit="1"/>
    </xf>
    <xf numFmtId="0" fontId="23" fillId="0" borderId="24" xfId="0" applyFont="1" applyBorder="1" applyAlignment="1">
      <alignment horizontal="center" vertical="center"/>
    </xf>
    <xf numFmtId="0" fontId="23" fillId="0" borderId="24" xfId="0" applyFont="1" applyBorder="1" applyAlignment="1">
      <alignment vertical="center" shrinkToFit="1"/>
    </xf>
    <xf numFmtId="0" fontId="23" fillId="0" borderId="13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1" xfId="0" applyFont="1" applyBorder="1" applyAlignment="1">
      <alignment vertical="center"/>
    </xf>
    <xf numFmtId="0" fontId="23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vertical="center" shrinkToFit="1"/>
    </xf>
    <xf numFmtId="43" fontId="23" fillId="0" borderId="1" xfId="17" applyFont="1" applyBorder="1" applyAlignment="1">
      <alignment horizontal="right" vertical="center"/>
    </xf>
    <xf numFmtId="0" fontId="23" fillId="0" borderId="7" xfId="0" applyFont="1" applyBorder="1" applyAlignment="1">
      <alignment horizontal="left" vertical="center" shrinkToFit="1"/>
    </xf>
    <xf numFmtId="200" fontId="23" fillId="0" borderId="7" xfId="17" applyNumberFormat="1" applyFont="1" applyBorder="1" applyAlignment="1">
      <alignment horizontal="left" vertical="center"/>
    </xf>
    <xf numFmtId="0" fontId="23" fillId="0" borderId="7" xfId="0" applyFont="1" applyBorder="1" applyAlignment="1">
      <alignment vertical="center"/>
    </xf>
    <xf numFmtId="0" fontId="23" fillId="0" borderId="13" xfId="0" applyFont="1" applyBorder="1" applyAlignment="1">
      <alignment horizontal="left" vertical="center" shrinkToFit="1"/>
    </xf>
    <xf numFmtId="0" fontId="23" fillId="0" borderId="13" xfId="0" applyFont="1" applyBorder="1" applyAlignment="1">
      <alignment horizontal="left" vertical="center"/>
    </xf>
    <xf numFmtId="43" fontId="23" fillId="0" borderId="13" xfId="17" applyFont="1" applyBorder="1" applyAlignment="1">
      <alignment horizontal="left" vertical="center"/>
    </xf>
    <xf numFmtId="200" fontId="22" fillId="0" borderId="13" xfId="17" applyNumberFormat="1" applyFont="1" applyBorder="1" applyAlignment="1">
      <alignment horizontal="center" vertical="center" shrinkToFit="1"/>
    </xf>
    <xf numFmtId="0" fontId="23" fillId="0" borderId="13" xfId="0" applyFont="1" applyBorder="1" applyAlignment="1">
      <alignment vertical="center"/>
    </xf>
    <xf numFmtId="200" fontId="23" fillId="0" borderId="3" xfId="17" applyNumberFormat="1" applyFont="1" applyBorder="1" applyAlignment="1">
      <alignment horizontal="left" vertical="center"/>
    </xf>
    <xf numFmtId="200" fontId="23" fillId="0" borderId="4" xfId="17" applyNumberFormat="1" applyFont="1" applyBorder="1" applyAlignment="1">
      <alignment horizontal="left" vertical="center"/>
    </xf>
    <xf numFmtId="200" fontId="23" fillId="0" borderId="24" xfId="17" applyNumberFormat="1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shrinkToFit="1"/>
    </xf>
    <xf numFmtId="0" fontId="22" fillId="0" borderId="0" xfId="0" applyFont="1" applyAlignment="1">
      <alignment vertical="center"/>
    </xf>
    <xf numFmtId="200" fontId="15" fillId="4" borderId="5" xfId="17" applyNumberFormat="1" applyFont="1" applyFill="1" applyBorder="1" applyAlignment="1">
      <alignment vertical="center"/>
    </xf>
    <xf numFmtId="200" fontId="6" fillId="2" borderId="4" xfId="17" applyNumberFormat="1" applyFont="1" applyFill="1" applyBorder="1" applyAlignment="1">
      <alignment horizontal="center" vertical="center"/>
    </xf>
    <xf numFmtId="200" fontId="6" fillId="2" borderId="2" xfId="17" applyNumberFormat="1" applyFont="1" applyFill="1" applyBorder="1" applyAlignment="1">
      <alignment horizontal="center" vertical="center"/>
    </xf>
    <xf numFmtId="43" fontId="15" fillId="2" borderId="3" xfId="0" applyNumberFormat="1" applyFont="1" applyFill="1" applyBorder="1" applyAlignment="1">
      <alignment horizontal="center"/>
    </xf>
    <xf numFmtId="43" fontId="15" fillId="2" borderId="2" xfId="0" applyNumberFormat="1" applyFont="1" applyFill="1" applyBorder="1" applyAlignment="1">
      <alignment horizontal="center"/>
    </xf>
    <xf numFmtId="49" fontId="15" fillId="2" borderId="3" xfId="17" applyNumberFormat="1" applyFont="1" applyFill="1" applyBorder="1" applyAlignment="1">
      <alignment horizontal="center"/>
    </xf>
    <xf numFmtId="43" fontId="15" fillId="2" borderId="16" xfId="17" applyNumberFormat="1" applyFont="1" applyFill="1" applyBorder="1" applyAlignment="1">
      <alignment horizontal="center"/>
    </xf>
    <xf numFmtId="49" fontId="15" fillId="2" borderId="2" xfId="17" applyNumberFormat="1" applyFont="1" applyFill="1" applyBorder="1" applyAlignment="1">
      <alignment horizontal="center"/>
    </xf>
    <xf numFmtId="43" fontId="15" fillId="2" borderId="18" xfId="17" applyNumberFormat="1" applyFont="1" applyFill="1" applyBorder="1" applyAlignment="1">
      <alignment horizontal="center"/>
    </xf>
    <xf numFmtId="200" fontId="16" fillId="2" borderId="1" xfId="17" applyNumberFormat="1" applyFont="1" applyFill="1" applyBorder="1" applyAlignment="1">
      <alignment vertical="center"/>
    </xf>
    <xf numFmtId="200" fontId="6" fillId="2" borderId="1" xfId="17" applyNumberFormat="1" applyFont="1" applyFill="1" applyBorder="1" applyAlignment="1">
      <alignment vertical="center" shrinkToFit="1"/>
    </xf>
    <xf numFmtId="200" fontId="6" fillId="3" borderId="1" xfId="17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200" fontId="12" fillId="2" borderId="1" xfId="17" applyNumberFormat="1" applyFont="1" applyFill="1" applyBorder="1" applyAlignment="1">
      <alignment horizontal="left" vertical="center" shrinkToFit="1"/>
    </xf>
    <xf numFmtId="49" fontId="5" fillId="2" borderId="1" xfId="17" applyNumberFormat="1" applyFont="1" applyFill="1" applyBorder="1" applyAlignment="1">
      <alignment horizontal="center" vertical="center" wrapText="1"/>
    </xf>
    <xf numFmtId="49" fontId="6" fillId="2" borderId="1" xfId="17" applyNumberFormat="1" applyFont="1" applyFill="1" applyBorder="1" applyAlignment="1">
      <alignment horizontal="center" vertical="center" shrinkToFit="1"/>
    </xf>
    <xf numFmtId="200" fontId="6" fillId="2" borderId="1" xfId="17" applyNumberFormat="1" applyFont="1" applyFill="1" applyBorder="1" applyAlignment="1">
      <alignment horizontal="left" vertical="center" shrinkToFit="1"/>
    </xf>
    <xf numFmtId="200" fontId="6" fillId="2" borderId="1" xfId="17" applyNumberFormat="1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shrinkToFit="1"/>
    </xf>
    <xf numFmtId="0" fontId="6" fillId="2" borderId="4" xfId="0" applyFont="1" applyFill="1" applyBorder="1" applyAlignment="1">
      <alignment shrinkToFit="1"/>
    </xf>
    <xf numFmtId="0" fontId="15" fillId="2" borderId="4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33" fillId="0" borderId="5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0" fontId="34" fillId="0" borderId="7" xfId="0" applyFont="1" applyBorder="1" applyAlignment="1">
      <alignment horizontal="center"/>
    </xf>
    <xf numFmtId="49" fontId="26" fillId="0" borderId="12" xfId="17" applyNumberFormat="1" applyFont="1" applyFill="1" applyBorder="1" applyAlignment="1">
      <alignment horizontal="center" vertical="center" wrapText="1"/>
    </xf>
    <xf numFmtId="200" fontId="35" fillId="0" borderId="10" xfId="17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5" fillId="0" borderId="13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shrinkToFit="1"/>
    </xf>
    <xf numFmtId="49" fontId="35" fillId="0" borderId="1" xfId="17" applyNumberFormat="1" applyFont="1" applyBorder="1" applyAlignment="1">
      <alignment horizontal="center" vertical="center" wrapText="1"/>
    </xf>
    <xf numFmtId="49" fontId="35" fillId="0" borderId="1" xfId="17" applyNumberFormat="1" applyFont="1" applyFill="1" applyBorder="1" applyAlignment="1">
      <alignment horizontal="center" vertical="center" wrapText="1"/>
    </xf>
    <xf numFmtId="49" fontId="35" fillId="5" borderId="1" xfId="17" applyNumberFormat="1" applyFont="1" applyFill="1" applyBorder="1" applyAlignment="1">
      <alignment horizontal="center" vertical="center" wrapText="1"/>
    </xf>
    <xf numFmtId="49" fontId="35" fillId="0" borderId="1" xfId="17" applyNumberFormat="1" applyFont="1" applyFill="1" applyBorder="1" applyAlignment="1">
      <alignment horizontal="center" vertical="center" shrinkToFit="1"/>
    </xf>
    <xf numFmtId="200" fontId="35" fillId="0" borderId="13" xfId="17" applyNumberFormat="1" applyFont="1" applyBorder="1" applyAlignment="1">
      <alignment vertical="center"/>
    </xf>
    <xf numFmtId="0" fontId="34" fillId="0" borderId="13" xfId="0" applyFont="1" applyBorder="1" applyAlignment="1">
      <alignment horizontal="center"/>
    </xf>
    <xf numFmtId="0" fontId="35" fillId="0" borderId="3" xfId="0" applyFont="1" applyBorder="1" applyAlignment="1">
      <alignment horizontal="center" vertical="center"/>
    </xf>
    <xf numFmtId="49" fontId="35" fillId="0" borderId="3" xfId="0" applyNumberFormat="1" applyFont="1" applyBorder="1" applyAlignment="1">
      <alignment horizontal="left" vertical="center"/>
    </xf>
    <xf numFmtId="0" fontId="35" fillId="0" borderId="3" xfId="0" applyFont="1" applyBorder="1" applyAlignment="1">
      <alignment horizontal="left" vertical="center"/>
    </xf>
    <xf numFmtId="0" fontId="26" fillId="0" borderId="3" xfId="0" applyFont="1" applyBorder="1" applyAlignment="1">
      <alignment horizontal="center" vertical="center"/>
    </xf>
    <xf numFmtId="49" fontId="26" fillId="0" borderId="3" xfId="0" applyNumberFormat="1" applyFont="1" applyBorder="1" applyAlignment="1">
      <alignment horizontal="center" vertical="center"/>
    </xf>
    <xf numFmtId="200" fontId="35" fillId="0" borderId="3" xfId="17" applyNumberFormat="1" applyFont="1" applyBorder="1" applyAlignment="1">
      <alignment vertical="center"/>
    </xf>
    <xf numFmtId="17" fontId="35" fillId="0" borderId="3" xfId="17" applyNumberFormat="1" applyFont="1" applyFill="1" applyBorder="1" applyAlignment="1">
      <alignment horizontal="center" vertical="center"/>
    </xf>
    <xf numFmtId="200" fontId="35" fillId="5" borderId="3" xfId="17" applyNumberFormat="1" applyFont="1" applyFill="1" applyBorder="1" applyAlignment="1">
      <alignment horizontal="center" vertical="center"/>
    </xf>
    <xf numFmtId="200" fontId="35" fillId="0" borderId="3" xfId="17" applyNumberFormat="1" applyFont="1" applyFill="1" applyBorder="1" applyAlignment="1">
      <alignment vertical="center"/>
    </xf>
    <xf numFmtId="200" fontId="35" fillId="0" borderId="3" xfId="17" applyNumberFormat="1" applyFont="1" applyFill="1" applyBorder="1" applyAlignment="1">
      <alignment horizontal="center" vertical="center"/>
    </xf>
    <xf numFmtId="200" fontId="0" fillId="0" borderId="3" xfId="0" applyNumberFormat="1" applyBorder="1" applyAlignment="1">
      <alignment/>
    </xf>
    <xf numFmtId="200" fontId="0" fillId="0" borderId="0" xfId="0" applyNumberFormat="1" applyAlignment="1">
      <alignment/>
    </xf>
    <xf numFmtId="0" fontId="35" fillId="0" borderId="4" xfId="0" applyFont="1" applyBorder="1" applyAlignment="1">
      <alignment horizontal="center" vertical="center"/>
    </xf>
    <xf numFmtId="49" fontId="35" fillId="0" borderId="4" xfId="0" applyNumberFormat="1" applyFont="1" applyBorder="1" applyAlignment="1">
      <alignment horizontal="left" vertical="center"/>
    </xf>
    <xf numFmtId="49" fontId="35" fillId="0" borderId="4" xfId="0" applyNumberFormat="1" applyFont="1" applyBorder="1" applyAlignment="1">
      <alignment horizontal="center" vertical="center"/>
    </xf>
    <xf numFmtId="0" fontId="35" fillId="0" borderId="4" xfId="0" applyFont="1" applyBorder="1" applyAlignment="1">
      <alignment horizontal="left" vertical="center"/>
    </xf>
    <xf numFmtId="0" fontId="26" fillId="0" borderId="4" xfId="0" applyFont="1" applyBorder="1" applyAlignment="1">
      <alignment horizontal="center" vertical="center"/>
    </xf>
    <xf numFmtId="49" fontId="26" fillId="0" borderId="4" xfId="0" applyNumberFormat="1" applyFont="1" applyBorder="1" applyAlignment="1">
      <alignment horizontal="center" vertical="center"/>
    </xf>
    <xf numFmtId="200" fontId="35" fillId="0" borderId="4" xfId="17" applyNumberFormat="1" applyFont="1" applyBorder="1" applyAlignment="1">
      <alignment vertical="center"/>
    </xf>
    <xf numFmtId="17" fontId="35" fillId="0" borderId="4" xfId="17" applyNumberFormat="1" applyFont="1" applyFill="1" applyBorder="1" applyAlignment="1">
      <alignment horizontal="center" vertical="center"/>
    </xf>
    <xf numFmtId="200" fontId="35" fillId="5" borderId="4" xfId="17" applyNumberFormat="1" applyFont="1" applyFill="1" applyBorder="1" applyAlignment="1">
      <alignment horizontal="center" vertical="center"/>
    </xf>
    <xf numFmtId="200" fontId="35" fillId="0" borderId="4" xfId="17" applyNumberFormat="1" applyFont="1" applyFill="1" applyBorder="1" applyAlignment="1">
      <alignment vertical="center"/>
    </xf>
    <xf numFmtId="200" fontId="35" fillId="0" borderId="4" xfId="17" applyNumberFormat="1" applyFont="1" applyFill="1" applyBorder="1" applyAlignment="1">
      <alignment horizontal="center" vertical="center"/>
    </xf>
    <xf numFmtId="200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200" fontId="0" fillId="0" borderId="2" xfId="0" applyNumberFormat="1" applyBorder="1" applyAlignment="1">
      <alignment/>
    </xf>
    <xf numFmtId="0" fontId="35" fillId="5" borderId="1" xfId="0" applyFont="1" applyFill="1" applyBorder="1" applyAlignment="1">
      <alignment horizontal="center" vertical="center"/>
    </xf>
    <xf numFmtId="49" fontId="26" fillId="5" borderId="1" xfId="0" applyNumberFormat="1" applyFont="1" applyFill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/>
    </xf>
    <xf numFmtId="200" fontId="35" fillId="5" borderId="1" xfId="17" applyNumberFormat="1" applyFont="1" applyFill="1" applyBorder="1" applyAlignment="1">
      <alignment vertical="center"/>
    </xf>
    <xf numFmtId="200" fontId="26" fillId="5" borderId="1" xfId="17" applyNumberFormat="1" applyFont="1" applyFill="1" applyBorder="1" applyAlignment="1">
      <alignment vertical="center"/>
    </xf>
    <xf numFmtId="200" fontId="0" fillId="0" borderId="0" xfId="0" applyNumberFormat="1" applyFill="1" applyAlignment="1">
      <alignment/>
    </xf>
    <xf numFmtId="0" fontId="35" fillId="0" borderId="10" xfId="0" applyFont="1" applyFill="1" applyBorder="1" applyAlignment="1">
      <alignment horizontal="center" vertical="center"/>
    </xf>
    <xf numFmtId="200" fontId="35" fillId="0" borderId="10" xfId="17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200" fontId="35" fillId="0" borderId="10" xfId="17" applyNumberFormat="1" applyFont="1" applyFill="1" applyBorder="1" applyAlignment="1">
      <alignment vertical="center"/>
    </xf>
    <xf numFmtId="200" fontId="26" fillId="6" borderId="25" xfId="17" applyNumberFormat="1" applyFont="1" applyFill="1" applyBorder="1" applyAlignment="1">
      <alignment vertical="center"/>
    </xf>
    <xf numFmtId="49" fontId="35" fillId="0" borderId="3" xfId="0" applyNumberFormat="1" applyFont="1" applyBorder="1" applyAlignment="1">
      <alignment horizontal="left" vertical="center" shrinkToFit="1"/>
    </xf>
    <xf numFmtId="200" fontId="35" fillId="5" borderId="19" xfId="17" applyNumberFormat="1" applyFont="1" applyFill="1" applyBorder="1" applyAlignment="1">
      <alignment horizontal="center" vertical="center"/>
    </xf>
    <xf numFmtId="200" fontId="35" fillId="0" borderId="19" xfId="17" applyNumberFormat="1" applyFont="1" applyBorder="1" applyAlignment="1">
      <alignment vertical="center"/>
    </xf>
    <xf numFmtId="200" fontId="0" fillId="0" borderId="19" xfId="0" applyNumberFormat="1" applyBorder="1" applyAlignment="1">
      <alignment/>
    </xf>
    <xf numFmtId="0" fontId="35" fillId="0" borderId="24" xfId="0" applyFont="1" applyBorder="1" applyAlignment="1">
      <alignment horizontal="center" vertical="center"/>
    </xf>
    <xf numFmtId="49" fontId="35" fillId="0" borderId="24" xfId="0" applyNumberFormat="1" applyFont="1" applyBorder="1" applyAlignment="1">
      <alignment horizontal="left" vertical="center"/>
    </xf>
    <xf numFmtId="0" fontId="35" fillId="0" borderId="24" xfId="0" applyFont="1" applyBorder="1" applyAlignment="1">
      <alignment horizontal="left" vertical="center"/>
    </xf>
    <xf numFmtId="0" fontId="26" fillId="0" borderId="24" xfId="0" applyFont="1" applyBorder="1" applyAlignment="1">
      <alignment horizontal="center" vertical="center"/>
    </xf>
    <xf numFmtId="49" fontId="26" fillId="0" borderId="24" xfId="0" applyNumberFormat="1" applyFont="1" applyBorder="1" applyAlignment="1">
      <alignment horizontal="center" vertical="center"/>
    </xf>
    <xf numFmtId="200" fontId="35" fillId="0" borderId="24" xfId="17" applyNumberFormat="1" applyFont="1" applyBorder="1" applyAlignment="1">
      <alignment vertical="center"/>
    </xf>
    <xf numFmtId="200" fontId="35" fillId="0" borderId="24" xfId="17" applyNumberFormat="1" applyFont="1" applyFill="1" applyBorder="1" applyAlignment="1">
      <alignment vertical="center"/>
    </xf>
    <xf numFmtId="200" fontId="35" fillId="0" borderId="2" xfId="17" applyNumberFormat="1" applyFont="1" applyFill="1" applyBorder="1" applyAlignment="1">
      <alignment horizontal="center" vertical="center"/>
    </xf>
    <xf numFmtId="200" fontId="35" fillId="5" borderId="24" xfId="17" applyNumberFormat="1" applyFont="1" applyFill="1" applyBorder="1" applyAlignment="1">
      <alignment horizontal="center" vertical="center"/>
    </xf>
    <xf numFmtId="200" fontId="0" fillId="5" borderId="1" xfId="0" applyNumberFormat="1" applyFill="1" applyBorder="1" applyAlignment="1">
      <alignment/>
    </xf>
    <xf numFmtId="0" fontId="35" fillId="0" borderId="19" xfId="0" applyFont="1" applyFill="1" applyBorder="1" applyAlignment="1">
      <alignment horizontal="center" vertical="center"/>
    </xf>
    <xf numFmtId="49" fontId="35" fillId="0" borderId="19" xfId="17" applyNumberFormat="1" applyFont="1" applyFill="1" applyBorder="1" applyAlignment="1">
      <alignment horizontal="center" vertical="center"/>
    </xf>
    <xf numFmtId="49" fontId="36" fillId="0" borderId="19" xfId="17" applyNumberFormat="1" applyFont="1" applyFill="1" applyBorder="1" applyAlignment="1">
      <alignment vertical="center"/>
    </xf>
    <xf numFmtId="49" fontId="35" fillId="0" borderId="19" xfId="17" applyNumberFormat="1" applyFont="1" applyFill="1" applyBorder="1" applyAlignment="1">
      <alignment horizontal="left" vertical="center"/>
    </xf>
    <xf numFmtId="200" fontId="35" fillId="0" borderId="19" xfId="17" applyNumberFormat="1" applyFont="1" applyFill="1" applyBorder="1" applyAlignment="1">
      <alignment horizontal="left" vertical="center"/>
    </xf>
    <xf numFmtId="0" fontId="26" fillId="0" borderId="19" xfId="0" applyFont="1" applyFill="1" applyBorder="1" applyAlignment="1">
      <alignment horizontal="center" vertical="center"/>
    </xf>
    <xf numFmtId="49" fontId="26" fillId="0" borderId="19" xfId="0" applyNumberFormat="1" applyFont="1" applyBorder="1" applyAlignment="1">
      <alignment horizontal="center" vertical="center"/>
    </xf>
    <xf numFmtId="200" fontId="35" fillId="0" borderId="19" xfId="17" applyNumberFormat="1" applyFont="1" applyFill="1" applyBorder="1" applyAlignment="1">
      <alignment vertical="center"/>
    </xf>
    <xf numFmtId="200" fontId="35" fillId="0" borderId="19" xfId="17" applyNumberFormat="1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49" fontId="35" fillId="0" borderId="4" xfId="17" applyNumberFormat="1" applyFont="1" applyFill="1" applyBorder="1" applyAlignment="1">
      <alignment horizontal="left" vertical="center"/>
    </xf>
    <xf numFmtId="200" fontId="35" fillId="0" borderId="4" xfId="17" applyNumberFormat="1" applyFont="1" applyFill="1" applyBorder="1" applyAlignment="1">
      <alignment horizontal="left" vertical="center"/>
    </xf>
    <xf numFmtId="0" fontId="26" fillId="0" borderId="4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200" fontId="35" fillId="0" borderId="24" xfId="17" applyNumberFormat="1" applyFont="1" applyFill="1" applyBorder="1" applyAlignment="1">
      <alignment horizontal="center" vertical="center"/>
    </xf>
    <xf numFmtId="49" fontId="35" fillId="0" borderId="24" xfId="17" applyNumberFormat="1" applyFont="1" applyFill="1" applyBorder="1" applyAlignment="1">
      <alignment horizontal="left" vertical="center"/>
    </xf>
    <xf numFmtId="200" fontId="35" fillId="0" borderId="24" xfId="17" applyNumberFormat="1" applyFont="1" applyFill="1" applyBorder="1" applyAlignment="1">
      <alignment horizontal="left" vertical="center"/>
    </xf>
    <xf numFmtId="0" fontId="26" fillId="0" borderId="24" xfId="0" applyFont="1" applyFill="1" applyBorder="1" applyAlignment="1">
      <alignment horizontal="center" vertical="center"/>
    </xf>
    <xf numFmtId="200" fontId="35" fillId="5" borderId="1" xfId="17" applyNumberFormat="1" applyFont="1" applyFill="1" applyBorder="1" applyAlignment="1">
      <alignment vertical="center" shrinkToFit="1"/>
    </xf>
    <xf numFmtId="0" fontId="0" fillId="5" borderId="1" xfId="0" applyFill="1" applyBorder="1" applyAlignment="1">
      <alignment/>
    </xf>
    <xf numFmtId="49" fontId="35" fillId="0" borderId="19" xfId="17" applyNumberFormat="1" applyFont="1" applyFill="1" applyBorder="1" applyAlignment="1">
      <alignment vertical="center"/>
    </xf>
    <xf numFmtId="49" fontId="36" fillId="0" borderId="19" xfId="17" applyNumberFormat="1" applyFont="1" applyFill="1" applyBorder="1" applyAlignment="1">
      <alignment horizontal="left" vertical="center"/>
    </xf>
    <xf numFmtId="43" fontId="0" fillId="0" borderId="19" xfId="17" applyBorder="1" applyAlignment="1">
      <alignment/>
    </xf>
    <xf numFmtId="43" fontId="0" fillId="0" borderId="4" xfId="17" applyBorder="1" applyAlignment="1">
      <alignment/>
    </xf>
    <xf numFmtId="49" fontId="35" fillId="0" borderId="4" xfId="17" applyNumberFormat="1" applyFont="1" applyFill="1" applyBorder="1" applyAlignment="1">
      <alignment horizontal="center" vertical="center"/>
    </xf>
    <xf numFmtId="200" fontId="36" fillId="5" borderId="1" xfId="17" applyNumberFormat="1" applyFont="1" applyFill="1" applyBorder="1" applyAlignment="1">
      <alignment vertical="center"/>
    </xf>
    <xf numFmtId="200" fontId="0" fillId="5" borderId="1" xfId="17" applyNumberFormat="1" applyFill="1" applyBorder="1" applyAlignment="1">
      <alignment/>
    </xf>
    <xf numFmtId="200" fontId="36" fillId="0" borderId="10" xfId="17" applyNumberFormat="1" applyFont="1" applyFill="1" applyBorder="1" applyAlignment="1">
      <alignment vertical="center"/>
    </xf>
    <xf numFmtId="200" fontId="35" fillId="6" borderId="25" xfId="17" applyNumberFormat="1" applyFont="1" applyFill="1" applyBorder="1" applyAlignment="1">
      <alignment vertical="center"/>
    </xf>
    <xf numFmtId="43" fontId="0" fillId="6" borderId="25" xfId="17" applyFill="1" applyBorder="1" applyAlignment="1">
      <alignment/>
    </xf>
    <xf numFmtId="200" fontId="36" fillId="0" borderId="19" xfId="17" applyNumberFormat="1" applyFont="1" applyFill="1" applyBorder="1" applyAlignment="1">
      <alignment horizontal="left" vertical="center"/>
    </xf>
    <xf numFmtId="43" fontId="35" fillId="0" borderId="19" xfId="17" applyFont="1" applyFill="1" applyBorder="1" applyAlignment="1">
      <alignment vertical="center"/>
    </xf>
    <xf numFmtId="200" fontId="36" fillId="0" borderId="4" xfId="17" applyNumberFormat="1" applyFont="1" applyFill="1" applyBorder="1" applyAlignment="1">
      <alignment horizontal="left" vertical="center"/>
    </xf>
    <xf numFmtId="200" fontId="35" fillId="0" borderId="26" xfId="17" applyNumberFormat="1" applyFont="1" applyFill="1" applyBorder="1" applyAlignment="1">
      <alignment horizontal="left" vertical="center"/>
    </xf>
    <xf numFmtId="200" fontId="35" fillId="0" borderId="11" xfId="17" applyNumberFormat="1" applyFont="1" applyFill="1" applyBorder="1" applyAlignment="1">
      <alignment horizontal="left" vertical="center"/>
    </xf>
    <xf numFmtId="200" fontId="35" fillId="0" borderId="10" xfId="17" applyNumberFormat="1" applyFont="1" applyFill="1" applyBorder="1" applyAlignment="1">
      <alignment horizontal="left" vertical="center"/>
    </xf>
    <xf numFmtId="49" fontId="35" fillId="0" borderId="3" xfId="0" applyNumberFormat="1" applyFont="1" applyFill="1" applyBorder="1" applyAlignment="1">
      <alignment horizontal="left" vertical="center"/>
    </xf>
    <xf numFmtId="49" fontId="35" fillId="0" borderId="4" xfId="0" applyNumberFormat="1" applyFont="1" applyFill="1" applyBorder="1" applyAlignment="1">
      <alignment horizontal="left" vertical="center"/>
    </xf>
    <xf numFmtId="49" fontId="35" fillId="0" borderId="24" xfId="0" applyNumberFormat="1" applyFont="1" applyFill="1" applyBorder="1" applyAlignment="1">
      <alignment horizontal="left" vertical="center"/>
    </xf>
    <xf numFmtId="200" fontId="35" fillId="0" borderId="0" xfId="17" applyNumberFormat="1" applyFont="1" applyFill="1" applyBorder="1" applyAlignment="1">
      <alignment horizontal="left" vertical="center"/>
    </xf>
    <xf numFmtId="49" fontId="35" fillId="0" borderId="9" xfId="17" applyNumberFormat="1" applyFont="1" applyFill="1" applyBorder="1" applyAlignment="1">
      <alignment horizontal="left" vertical="center"/>
    </xf>
    <xf numFmtId="49" fontId="26" fillId="0" borderId="10" xfId="0" applyNumberFormat="1" applyFont="1" applyBorder="1" applyAlignment="1">
      <alignment horizontal="center" vertical="center"/>
    </xf>
    <xf numFmtId="17" fontId="35" fillId="0" borderId="10" xfId="17" applyNumberFormat="1" applyFont="1" applyFill="1" applyBorder="1" applyAlignment="1">
      <alignment horizontal="center" vertical="center"/>
    </xf>
    <xf numFmtId="200" fontId="35" fillId="5" borderId="10" xfId="17" applyNumberFormat="1" applyFont="1" applyFill="1" applyBorder="1" applyAlignment="1">
      <alignment horizontal="center" vertical="center"/>
    </xf>
    <xf numFmtId="43" fontId="0" fillId="0" borderId="10" xfId="17" applyBorder="1" applyAlignment="1">
      <alignment/>
    </xf>
    <xf numFmtId="43" fontId="0" fillId="5" borderId="1" xfId="0" applyNumberFormat="1" applyFill="1" applyBorder="1" applyAlignment="1">
      <alignment/>
    </xf>
    <xf numFmtId="200" fontId="0" fillId="6" borderId="25" xfId="17" applyNumberFormat="1" applyFill="1" applyBorder="1" applyAlignment="1">
      <alignment/>
    </xf>
    <xf numFmtId="0" fontId="35" fillId="0" borderId="3" xfId="0" applyFont="1" applyFill="1" applyBorder="1" applyAlignment="1">
      <alignment horizontal="center" vertical="center"/>
    </xf>
    <xf numFmtId="49" fontId="35" fillId="0" borderId="3" xfId="0" applyNumberFormat="1" applyFont="1" applyFill="1" applyBorder="1" applyAlignment="1">
      <alignment horizontal="left" vertical="center" shrinkToFit="1"/>
    </xf>
    <xf numFmtId="49" fontId="35" fillId="0" borderId="2" xfId="0" applyNumberFormat="1" applyFont="1" applyFill="1" applyBorder="1" applyAlignment="1">
      <alignment horizontal="left" vertical="center"/>
    </xf>
    <xf numFmtId="0" fontId="35" fillId="5" borderId="7" xfId="0" applyFont="1" applyFill="1" applyBorder="1" applyAlignment="1">
      <alignment horizontal="center" vertical="center"/>
    </xf>
    <xf numFmtId="43" fontId="0" fillId="0" borderId="19" xfId="17" applyFont="1" applyFill="1" applyBorder="1" applyAlignment="1">
      <alignment/>
    </xf>
    <xf numFmtId="43" fontId="0" fillId="0" borderId="4" xfId="17" applyFont="1" applyFill="1" applyBorder="1" applyAlignment="1">
      <alignment/>
    </xf>
    <xf numFmtId="43" fontId="0" fillId="0" borderId="24" xfId="17" applyFont="1" applyFill="1" applyBorder="1" applyAlignment="1">
      <alignment/>
    </xf>
    <xf numFmtId="43" fontId="0" fillId="5" borderId="1" xfId="17" applyFont="1" applyFill="1" applyBorder="1" applyAlignment="1">
      <alignment/>
    </xf>
    <xf numFmtId="200" fontId="35" fillId="0" borderId="10" xfId="17" applyNumberFormat="1" applyFont="1" applyFill="1" applyBorder="1" applyAlignment="1">
      <alignment vertical="center" shrinkToFit="1"/>
    </xf>
    <xf numFmtId="43" fontId="0" fillId="6" borderId="25" xfId="17" applyFont="1" applyFill="1" applyBorder="1" applyAlignment="1">
      <alignment/>
    </xf>
    <xf numFmtId="17" fontId="35" fillId="0" borderId="19" xfId="17" applyNumberFormat="1" applyFont="1" applyFill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49" fontId="35" fillId="0" borderId="2" xfId="0" applyNumberFormat="1" applyFont="1" applyBorder="1" applyAlignment="1">
      <alignment horizontal="center" vertical="center"/>
    </xf>
    <xf numFmtId="49" fontId="35" fillId="0" borderId="2" xfId="0" applyNumberFormat="1" applyFont="1" applyBorder="1" applyAlignment="1">
      <alignment horizontal="left" vertical="center"/>
    </xf>
    <xf numFmtId="0" fontId="35" fillId="0" borderId="2" xfId="0" applyFont="1" applyBorder="1" applyAlignment="1">
      <alignment horizontal="left" vertical="center"/>
    </xf>
    <xf numFmtId="0" fontId="26" fillId="0" borderId="2" xfId="0" applyFont="1" applyBorder="1" applyAlignment="1">
      <alignment horizontal="center" vertical="center"/>
    </xf>
    <xf numFmtId="49" fontId="26" fillId="0" borderId="2" xfId="0" applyNumberFormat="1" applyFont="1" applyBorder="1" applyAlignment="1">
      <alignment horizontal="center" vertical="center"/>
    </xf>
    <xf numFmtId="200" fontId="35" fillId="0" borderId="2" xfId="17" applyNumberFormat="1" applyFont="1" applyBorder="1" applyAlignment="1">
      <alignment vertical="center"/>
    </xf>
    <xf numFmtId="49" fontId="35" fillId="0" borderId="27" xfId="0" applyNumberFormat="1" applyFont="1" applyBorder="1" applyAlignment="1">
      <alignment horizontal="center" vertical="center"/>
    </xf>
    <xf numFmtId="49" fontId="35" fillId="0" borderId="15" xfId="0" applyNumberFormat="1" applyFont="1" applyBorder="1" applyAlignment="1">
      <alignment horizontal="left" vertical="center"/>
    </xf>
    <xf numFmtId="49" fontId="35" fillId="0" borderId="27" xfId="0" applyNumberFormat="1" applyFont="1" applyBorder="1" applyAlignment="1">
      <alignment horizontal="left" vertical="center"/>
    </xf>
    <xf numFmtId="0" fontId="35" fillId="0" borderId="21" xfId="0" applyFont="1" applyBorder="1" applyAlignment="1">
      <alignment horizontal="left" vertical="center"/>
    </xf>
    <xf numFmtId="0" fontId="26" fillId="0" borderId="13" xfId="0" applyFont="1" applyBorder="1" applyAlignment="1">
      <alignment horizontal="center" vertical="center"/>
    </xf>
    <xf numFmtId="49" fontId="26" fillId="0" borderId="13" xfId="0" applyNumberFormat="1" applyFont="1" applyBorder="1" applyAlignment="1">
      <alignment horizontal="center" vertical="center"/>
    </xf>
    <xf numFmtId="200" fontId="35" fillId="0" borderId="10" xfId="17" applyNumberFormat="1" applyFont="1" applyBorder="1" applyAlignment="1">
      <alignment vertical="center"/>
    </xf>
    <xf numFmtId="43" fontId="0" fillId="0" borderId="10" xfId="17" applyFont="1" applyFill="1" applyBorder="1" applyAlignment="1">
      <alignment/>
    </xf>
    <xf numFmtId="200" fontId="35" fillId="5" borderId="1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200" fontId="35" fillId="0" borderId="0" xfId="17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200" fontId="35" fillId="0" borderId="0" xfId="17" applyNumberFormat="1" applyFont="1" applyFill="1" applyBorder="1" applyAlignment="1">
      <alignment vertical="center"/>
    </xf>
    <xf numFmtId="200" fontId="36" fillId="0" borderId="0" xfId="17" applyNumberFormat="1" applyFont="1" applyFill="1" applyBorder="1" applyAlignment="1">
      <alignment vertical="center"/>
    </xf>
    <xf numFmtId="200" fontId="35" fillId="6" borderId="25" xfId="0" applyNumberFormat="1" applyFont="1" applyFill="1" applyBorder="1" applyAlignment="1">
      <alignment vertical="center"/>
    </xf>
    <xf numFmtId="49" fontId="35" fillId="0" borderId="4" xfId="0" applyNumberFormat="1" applyFont="1" applyFill="1" applyBorder="1" applyAlignment="1">
      <alignment horizontal="center" vertical="center"/>
    </xf>
    <xf numFmtId="49" fontId="37" fillId="0" borderId="19" xfId="17" applyNumberFormat="1" applyFont="1" applyFill="1" applyBorder="1" applyAlignment="1">
      <alignment horizontal="left" vertical="center"/>
    </xf>
    <xf numFmtId="17" fontId="35" fillId="0" borderId="24" xfId="17" applyNumberFormat="1" applyFont="1" applyFill="1" applyBorder="1" applyAlignment="1">
      <alignment horizontal="center" vertical="center"/>
    </xf>
    <xf numFmtId="43" fontId="35" fillId="0" borderId="24" xfId="17" applyFont="1" applyFill="1" applyBorder="1" applyAlignment="1">
      <alignment vertical="center"/>
    </xf>
    <xf numFmtId="43" fontId="35" fillId="5" borderId="24" xfId="17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49" fontId="35" fillId="0" borderId="19" xfId="0" applyNumberFormat="1" applyFont="1" applyBorder="1" applyAlignment="1">
      <alignment horizontal="left" vertical="center"/>
    </xf>
    <xf numFmtId="0" fontId="35" fillId="0" borderId="19" xfId="0" applyFont="1" applyBorder="1" applyAlignment="1">
      <alignment horizontal="left" vertical="center"/>
    </xf>
    <xf numFmtId="0" fontId="26" fillId="0" borderId="19" xfId="0" applyFont="1" applyBorder="1" applyAlignment="1">
      <alignment horizontal="center" vertical="center"/>
    </xf>
    <xf numFmtId="43" fontId="35" fillId="0" borderId="4" xfId="17" applyFont="1" applyBorder="1" applyAlignment="1">
      <alignment vertical="center"/>
    </xf>
    <xf numFmtId="49" fontId="36" fillId="0" borderId="4" xfId="0" applyNumberFormat="1" applyFont="1" applyBorder="1" applyAlignment="1">
      <alignment horizontal="left" vertical="center"/>
    </xf>
    <xf numFmtId="49" fontId="36" fillId="0" borderId="24" xfId="0" applyNumberFormat="1" applyFont="1" applyBorder="1" applyAlignment="1">
      <alignment horizontal="left" vertical="center"/>
    </xf>
    <xf numFmtId="49" fontId="35" fillId="0" borderId="3" xfId="17" applyNumberFormat="1" applyFont="1" applyFill="1" applyBorder="1" applyAlignment="1">
      <alignment horizontal="left" vertical="center"/>
    </xf>
    <xf numFmtId="0" fontId="26" fillId="0" borderId="3" xfId="0" applyFont="1" applyFill="1" applyBorder="1" applyAlignment="1">
      <alignment horizontal="center" vertical="center"/>
    </xf>
    <xf numFmtId="43" fontId="0" fillId="5" borderId="13" xfId="17" applyFont="1" applyFill="1" applyBorder="1" applyAlignment="1">
      <alignment/>
    </xf>
    <xf numFmtId="0" fontId="35" fillId="5" borderId="10" xfId="0" applyFont="1" applyFill="1" applyBorder="1" applyAlignment="1">
      <alignment horizontal="center" vertical="center"/>
    </xf>
    <xf numFmtId="0" fontId="26" fillId="5" borderId="10" xfId="0" applyFont="1" applyFill="1" applyBorder="1" applyAlignment="1">
      <alignment horizontal="center" vertical="center"/>
    </xf>
    <xf numFmtId="49" fontId="26" fillId="5" borderId="10" xfId="0" applyNumberFormat="1" applyFont="1" applyFill="1" applyBorder="1" applyAlignment="1">
      <alignment horizontal="center" vertical="center"/>
    </xf>
    <xf numFmtId="200" fontId="35" fillId="5" borderId="10" xfId="17" applyNumberFormat="1" applyFont="1" applyFill="1" applyBorder="1" applyAlignment="1">
      <alignment vertical="center"/>
    </xf>
    <xf numFmtId="200" fontId="36" fillId="5" borderId="10" xfId="17" applyNumberFormat="1" applyFont="1" applyFill="1" applyBorder="1" applyAlignment="1">
      <alignment vertical="center"/>
    </xf>
    <xf numFmtId="43" fontId="35" fillId="0" borderId="19" xfId="17" applyFont="1" applyBorder="1" applyAlignment="1">
      <alignment vertical="center"/>
    </xf>
    <xf numFmtId="200" fontId="35" fillId="5" borderId="2" xfId="17" applyNumberFormat="1" applyFont="1" applyFill="1" applyBorder="1" applyAlignment="1">
      <alignment horizontal="center" vertical="center"/>
    </xf>
    <xf numFmtId="200" fontId="35" fillId="0" borderId="2" xfId="17" applyNumberFormat="1" applyFont="1" applyFill="1" applyBorder="1" applyAlignment="1">
      <alignment vertical="center"/>
    </xf>
    <xf numFmtId="43" fontId="0" fillId="6" borderId="25" xfId="0" applyNumberFormat="1" applyFill="1" applyBorder="1" applyAlignment="1">
      <alignment/>
    </xf>
    <xf numFmtId="49" fontId="35" fillId="0" borderId="3" xfId="0" applyNumberFormat="1" applyFont="1" applyBorder="1" applyAlignment="1">
      <alignment horizontal="center" vertical="center"/>
    </xf>
    <xf numFmtId="49" fontId="36" fillId="0" borderId="3" xfId="0" applyNumberFormat="1" applyFont="1" applyBorder="1" applyAlignment="1">
      <alignment horizontal="left" vertical="center"/>
    </xf>
    <xf numFmtId="200" fontId="26" fillId="0" borderId="19" xfId="17" applyNumberFormat="1" applyFont="1" applyBorder="1" applyAlignment="1">
      <alignment vertical="center"/>
    </xf>
    <xf numFmtId="43" fontId="26" fillId="0" borderId="4" xfId="17" applyFont="1" applyBorder="1" applyAlignment="1">
      <alignment vertical="center"/>
    </xf>
    <xf numFmtId="43" fontId="0" fillId="5" borderId="1" xfId="17" applyFill="1" applyBorder="1" applyAlignment="1">
      <alignment/>
    </xf>
    <xf numFmtId="0" fontId="35" fillId="0" borderId="2" xfId="0" applyFont="1" applyFill="1" applyBorder="1" applyAlignment="1">
      <alignment horizontal="center" vertical="center"/>
    </xf>
    <xf numFmtId="49" fontId="35" fillId="0" borderId="19" xfId="0" applyNumberFormat="1" applyFont="1" applyBorder="1" applyAlignment="1">
      <alignment horizontal="center" vertical="center"/>
    </xf>
    <xf numFmtId="49" fontId="35" fillId="0" borderId="10" xfId="0" applyNumberFormat="1" applyFont="1" applyFill="1" applyBorder="1" applyAlignment="1">
      <alignment horizontal="left" vertical="center"/>
    </xf>
    <xf numFmtId="49" fontId="35" fillId="0" borderId="11" xfId="0" applyNumberFormat="1" applyFont="1" applyFill="1" applyBorder="1" applyAlignment="1">
      <alignment horizontal="left" vertical="center"/>
    </xf>
    <xf numFmtId="49" fontId="35" fillId="0" borderId="0" xfId="0" applyNumberFormat="1" applyFont="1" applyFill="1" applyBorder="1" applyAlignment="1">
      <alignment horizontal="left" vertical="center"/>
    </xf>
    <xf numFmtId="49" fontId="35" fillId="0" borderId="9" xfId="0" applyNumberFormat="1" applyFont="1" applyFill="1" applyBorder="1" applyAlignment="1">
      <alignment horizontal="left" vertical="center"/>
    </xf>
    <xf numFmtId="200" fontId="0" fillId="0" borderId="10" xfId="0" applyNumberFormat="1" applyBorder="1" applyAlignment="1">
      <alignment/>
    </xf>
    <xf numFmtId="0" fontId="35" fillId="0" borderId="3" xfId="0" applyFont="1" applyFill="1" applyBorder="1" applyAlignment="1">
      <alignment horizontal="center" vertical="center" shrinkToFit="1"/>
    </xf>
    <xf numFmtId="200" fontId="37" fillId="0" borderId="19" xfId="17" applyNumberFormat="1" applyFont="1" applyFill="1" applyBorder="1" applyAlignment="1">
      <alignment horizontal="left" vertical="center"/>
    </xf>
    <xf numFmtId="200" fontId="35" fillId="5" borderId="19" xfId="17" applyNumberFormat="1" applyFont="1" applyFill="1" applyBorder="1" applyAlignment="1">
      <alignment vertical="center"/>
    </xf>
    <xf numFmtId="200" fontId="26" fillId="0" borderId="19" xfId="17" applyNumberFormat="1" applyFont="1" applyFill="1" applyBorder="1" applyAlignment="1">
      <alignment vertical="center"/>
    </xf>
    <xf numFmtId="43" fontId="0" fillId="0" borderId="19" xfId="17" applyFill="1" applyBorder="1" applyAlignment="1">
      <alignment/>
    </xf>
    <xf numFmtId="200" fontId="35" fillId="5" borderId="4" xfId="17" applyNumberFormat="1" applyFont="1" applyFill="1" applyBorder="1" applyAlignment="1">
      <alignment vertical="center"/>
    </xf>
    <xf numFmtId="200" fontId="26" fillId="0" borderId="4" xfId="17" applyNumberFormat="1" applyFont="1" applyFill="1" applyBorder="1" applyAlignment="1">
      <alignment vertical="center"/>
    </xf>
    <xf numFmtId="43" fontId="0" fillId="0" borderId="4" xfId="17" applyFill="1" applyBorder="1" applyAlignment="1">
      <alignment/>
    </xf>
    <xf numFmtId="200" fontId="35" fillId="5" borderId="24" xfId="17" applyNumberFormat="1" applyFont="1" applyFill="1" applyBorder="1" applyAlignment="1">
      <alignment vertical="center"/>
    </xf>
    <xf numFmtId="200" fontId="26" fillId="0" borderId="24" xfId="17" applyNumberFormat="1" applyFont="1" applyFill="1" applyBorder="1" applyAlignment="1">
      <alignment vertical="center"/>
    </xf>
    <xf numFmtId="200" fontId="35" fillId="5" borderId="1" xfId="17" applyNumberFormat="1" applyFont="1" applyFill="1" applyBorder="1" applyAlignment="1">
      <alignment horizontal="center" vertical="center"/>
    </xf>
    <xf numFmtId="200" fontId="35" fillId="0" borderId="11" xfId="17" applyNumberFormat="1" applyFont="1" applyFill="1" applyBorder="1" applyAlignment="1">
      <alignment horizontal="center" vertical="center"/>
    </xf>
    <xf numFmtId="200" fontId="35" fillId="0" borderId="9" xfId="17" applyNumberFormat="1" applyFont="1" applyFill="1" applyBorder="1" applyAlignment="1">
      <alignment horizontal="center" vertical="center"/>
    </xf>
    <xf numFmtId="49" fontId="36" fillId="0" borderId="19" xfId="0" applyNumberFormat="1" applyFont="1" applyBorder="1" applyAlignment="1">
      <alignment horizontal="left" vertical="center"/>
    </xf>
    <xf numFmtId="0" fontId="35" fillId="0" borderId="19" xfId="0" applyFont="1" applyBorder="1" applyAlignment="1">
      <alignment horizontal="center" vertical="center" shrinkToFit="1"/>
    </xf>
    <xf numFmtId="49" fontId="35" fillId="0" borderId="4" xfId="0" applyNumberFormat="1" applyFont="1" applyFill="1" applyBorder="1" applyAlignment="1">
      <alignment horizontal="center" vertical="center" shrinkToFit="1"/>
    </xf>
    <xf numFmtId="49" fontId="35" fillId="0" borderId="10" xfId="0" applyNumberFormat="1" applyFont="1" applyFill="1" applyBorder="1" applyAlignment="1">
      <alignment horizontal="left" vertical="center" shrinkToFit="1"/>
    </xf>
    <xf numFmtId="49" fontId="35" fillId="0" borderId="4" xfId="0" applyNumberFormat="1" applyFont="1" applyFill="1" applyBorder="1" applyAlignment="1">
      <alignment horizontal="left" vertical="center" shrinkToFit="1"/>
    </xf>
    <xf numFmtId="49" fontId="26" fillId="0" borderId="19" xfId="0" applyNumberFormat="1" applyFont="1" applyFill="1" applyBorder="1" applyAlignment="1">
      <alignment horizontal="center" vertical="center"/>
    </xf>
    <xf numFmtId="49" fontId="35" fillId="0" borderId="24" xfId="17" applyNumberFormat="1" applyFont="1" applyFill="1" applyBorder="1" applyAlignment="1">
      <alignment horizontal="center" vertical="center"/>
    </xf>
    <xf numFmtId="49" fontId="26" fillId="0" borderId="24" xfId="0" applyNumberFormat="1" applyFont="1" applyFill="1" applyBorder="1" applyAlignment="1">
      <alignment horizontal="center" vertical="center"/>
    </xf>
    <xf numFmtId="43" fontId="0" fillId="0" borderId="24" xfId="17" applyBorder="1" applyAlignment="1">
      <alignment/>
    </xf>
    <xf numFmtId="49" fontId="26" fillId="0" borderId="4" xfId="0" applyNumberFormat="1" applyFont="1" applyFill="1" applyBorder="1" applyAlignment="1">
      <alignment horizontal="center" vertical="center"/>
    </xf>
    <xf numFmtId="43" fontId="35" fillId="0" borderId="4" xfId="17" applyFont="1" applyFill="1" applyBorder="1" applyAlignment="1">
      <alignment vertical="center"/>
    </xf>
    <xf numFmtId="200" fontId="26" fillId="0" borderId="10" xfId="17" applyNumberFormat="1" applyFont="1" applyFill="1" applyBorder="1" applyAlignment="1">
      <alignment horizontal="center" vertical="center"/>
    </xf>
    <xf numFmtId="0" fontId="0" fillId="6" borderId="25" xfId="0" applyFill="1" applyBorder="1" applyAlignment="1">
      <alignment/>
    </xf>
    <xf numFmtId="0" fontId="0" fillId="0" borderId="0" xfId="0" applyFill="1" applyAlignment="1">
      <alignment/>
    </xf>
    <xf numFmtId="49" fontId="35" fillId="0" borderId="2" xfId="17" applyNumberFormat="1" applyFont="1" applyFill="1" applyBorder="1" applyAlignment="1">
      <alignment horizontal="left" vertical="center"/>
    </xf>
    <xf numFmtId="0" fontId="26" fillId="0" borderId="2" xfId="0" applyFont="1" applyFill="1" applyBorder="1" applyAlignment="1">
      <alignment horizontal="center" vertical="center"/>
    </xf>
    <xf numFmtId="49" fontId="26" fillId="0" borderId="2" xfId="0" applyNumberFormat="1" applyFont="1" applyFill="1" applyBorder="1" applyAlignment="1">
      <alignment horizontal="center" vertical="center"/>
    </xf>
    <xf numFmtId="49" fontId="35" fillId="0" borderId="2" xfId="0" applyNumberFormat="1" applyFont="1" applyFill="1" applyBorder="1" applyAlignment="1">
      <alignment horizontal="center" vertical="center"/>
    </xf>
    <xf numFmtId="49" fontId="35" fillId="0" borderId="19" xfId="0" applyNumberFormat="1" applyFont="1" applyFill="1" applyBorder="1" applyAlignment="1">
      <alignment horizontal="center" vertical="center"/>
    </xf>
    <xf numFmtId="49" fontId="35" fillId="0" borderId="19" xfId="0" applyNumberFormat="1" applyFont="1" applyFill="1" applyBorder="1" applyAlignment="1">
      <alignment horizontal="left" vertical="center"/>
    </xf>
    <xf numFmtId="0" fontId="35" fillId="0" borderId="28" xfId="0" applyFont="1" applyFill="1" applyBorder="1" applyAlignment="1">
      <alignment vertical="center"/>
    </xf>
    <xf numFmtId="49" fontId="35" fillId="0" borderId="24" xfId="0" applyNumberFormat="1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vertical="center"/>
    </xf>
    <xf numFmtId="0" fontId="35" fillId="0" borderId="22" xfId="0" applyFont="1" applyFill="1" applyBorder="1" applyAlignment="1">
      <alignment vertical="center"/>
    </xf>
    <xf numFmtId="49" fontId="35" fillId="0" borderId="11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5" fillId="0" borderId="9" xfId="0" applyNumberFormat="1" applyFont="1" applyFill="1" applyBorder="1" applyAlignment="1">
      <alignment horizontal="center" vertical="center"/>
    </xf>
    <xf numFmtId="49" fontId="35" fillId="0" borderId="13" xfId="0" applyNumberFormat="1" applyFont="1" applyFill="1" applyBorder="1" applyAlignment="1">
      <alignment horizontal="left" vertical="center"/>
    </xf>
    <xf numFmtId="49" fontId="37" fillId="0" borderId="3" xfId="0" applyNumberFormat="1" applyFont="1" applyBorder="1" applyAlignment="1">
      <alignment horizontal="left" vertical="center"/>
    </xf>
    <xf numFmtId="43" fontId="0" fillId="0" borderId="3" xfId="17" applyBorder="1" applyAlignment="1">
      <alignment/>
    </xf>
    <xf numFmtId="0" fontId="35" fillId="0" borderId="10" xfId="0" applyFont="1" applyBorder="1" applyAlignment="1">
      <alignment horizontal="center" vertical="center"/>
    </xf>
    <xf numFmtId="200" fontId="35" fillId="5" borderId="13" xfId="17" applyNumberFormat="1" applyFont="1" applyFill="1" applyBorder="1" applyAlignment="1">
      <alignment horizontal="center" vertical="center"/>
    </xf>
    <xf numFmtId="0" fontId="26" fillId="5" borderId="5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left" vertical="center"/>
    </xf>
    <xf numFmtId="200" fontId="35" fillId="5" borderId="3" xfId="17" applyNumberFormat="1" applyFont="1" applyFill="1" applyBorder="1" applyAlignment="1">
      <alignment vertical="center"/>
    </xf>
    <xf numFmtId="0" fontId="35" fillId="0" borderId="4" xfId="0" applyFont="1" applyFill="1" applyBorder="1" applyAlignment="1">
      <alignment horizontal="left" vertical="center"/>
    </xf>
    <xf numFmtId="49" fontId="36" fillId="0" borderId="4" xfId="0" applyNumberFormat="1" applyFont="1" applyFill="1" applyBorder="1" applyAlignment="1">
      <alignment horizontal="left" vertical="center"/>
    </xf>
    <xf numFmtId="0" fontId="35" fillId="0" borderId="2" xfId="0" applyFont="1" applyFill="1" applyBorder="1" applyAlignment="1">
      <alignment horizontal="left" vertical="center"/>
    </xf>
    <xf numFmtId="200" fontId="35" fillId="5" borderId="2" xfId="17" applyNumberFormat="1" applyFont="1" applyFill="1" applyBorder="1" applyAlignment="1">
      <alignment vertical="center"/>
    </xf>
    <xf numFmtId="0" fontId="35" fillId="0" borderId="13" xfId="0" applyFont="1" applyFill="1" applyBorder="1" applyAlignment="1">
      <alignment horizontal="center" vertical="center"/>
    </xf>
    <xf numFmtId="0" fontId="35" fillId="5" borderId="13" xfId="0" applyFont="1" applyFill="1" applyBorder="1" applyAlignment="1">
      <alignment horizontal="center" vertical="center"/>
    </xf>
    <xf numFmtId="0" fontId="26" fillId="5" borderId="13" xfId="0" applyFont="1" applyFill="1" applyBorder="1" applyAlignment="1">
      <alignment horizontal="center" vertical="center"/>
    </xf>
    <xf numFmtId="200" fontId="35" fillId="5" borderId="13" xfId="17" applyNumberFormat="1" applyFont="1" applyFill="1" applyBorder="1" applyAlignment="1">
      <alignment vertical="center"/>
    </xf>
    <xf numFmtId="17" fontId="35" fillId="5" borderId="13" xfId="17" applyNumberFormat="1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left" vertical="center"/>
    </xf>
    <xf numFmtId="0" fontId="35" fillId="0" borderId="24" xfId="0" applyFont="1" applyFill="1" applyBorder="1" applyAlignment="1">
      <alignment horizontal="left" vertical="center"/>
    </xf>
    <xf numFmtId="49" fontId="35" fillId="0" borderId="19" xfId="17" applyNumberFormat="1" applyFont="1" applyFill="1" applyBorder="1" applyAlignment="1">
      <alignment horizontal="left" vertical="center" shrinkToFit="1"/>
    </xf>
    <xf numFmtId="43" fontId="0" fillId="0" borderId="0" xfId="17" applyAlignment="1">
      <alignment/>
    </xf>
    <xf numFmtId="43" fontId="35" fillId="5" borderId="1" xfId="17" applyNumberFormat="1" applyFont="1" applyFill="1" applyBorder="1" applyAlignment="1">
      <alignment vertical="center" shrinkToFit="1"/>
    </xf>
    <xf numFmtId="200" fontId="35" fillId="5" borderId="1" xfId="0" applyNumberFormat="1" applyFont="1" applyFill="1" applyBorder="1" applyAlignment="1">
      <alignment vertical="center" shrinkToFit="1"/>
    </xf>
    <xf numFmtId="200" fontId="35" fillId="6" borderId="25" xfId="0" applyNumberFormat="1" applyFont="1" applyFill="1" applyBorder="1" applyAlignment="1">
      <alignment vertical="center" shrinkToFit="1"/>
    </xf>
    <xf numFmtId="49" fontId="36" fillId="0" borderId="3" xfId="17" applyNumberFormat="1" applyFont="1" applyFill="1" applyBorder="1" applyAlignment="1">
      <alignment horizontal="left" vertical="center"/>
    </xf>
    <xf numFmtId="43" fontId="0" fillId="0" borderId="2" xfId="17" applyFont="1" applyFill="1" applyBorder="1" applyAlignment="1">
      <alignment/>
    </xf>
    <xf numFmtId="43" fontId="0" fillId="0" borderId="3" xfId="17" applyFont="1" applyFill="1" applyBorder="1" applyAlignment="1">
      <alignment/>
    </xf>
    <xf numFmtId="49" fontId="35" fillId="0" borderId="10" xfId="17" applyNumberFormat="1" applyFont="1" applyFill="1" applyBorder="1" applyAlignment="1">
      <alignment horizontal="left" vertical="center"/>
    </xf>
    <xf numFmtId="49" fontId="37" fillId="0" borderId="10" xfId="17" applyNumberFormat="1" applyFont="1" applyFill="1" applyBorder="1" applyAlignment="1">
      <alignment horizontal="left" vertical="center"/>
    </xf>
    <xf numFmtId="49" fontId="35" fillId="0" borderId="10" xfId="0" applyNumberFormat="1" applyFont="1" applyBorder="1" applyAlignment="1">
      <alignment horizontal="left" vertical="center"/>
    </xf>
    <xf numFmtId="200" fontId="35" fillId="6" borderId="1" xfId="0" applyNumberFormat="1" applyFont="1" applyFill="1" applyBorder="1" applyAlignment="1">
      <alignment vertical="center"/>
    </xf>
    <xf numFmtId="200" fontId="26" fillId="6" borderId="1" xfId="17" applyNumberFormat="1" applyFont="1" applyFill="1" applyBorder="1" applyAlignment="1">
      <alignment vertical="center"/>
    </xf>
    <xf numFmtId="200" fontId="0" fillId="6" borderId="1" xfId="0" applyNumberFormat="1" applyFill="1" applyBorder="1" applyAlignment="1">
      <alignment/>
    </xf>
    <xf numFmtId="49" fontId="26" fillId="0" borderId="3" xfId="0" applyNumberFormat="1" applyFont="1" applyFill="1" applyBorder="1" applyAlignment="1">
      <alignment horizontal="center" vertical="center"/>
    </xf>
    <xf numFmtId="200" fontId="0" fillId="0" borderId="19" xfId="0" applyNumberFormat="1" applyFill="1" applyBorder="1" applyAlignment="1">
      <alignment/>
    </xf>
    <xf numFmtId="0" fontId="35" fillId="0" borderId="29" xfId="0" applyFont="1" applyFill="1" applyBorder="1" applyAlignment="1">
      <alignment horizontal="center" vertical="center"/>
    </xf>
    <xf numFmtId="200" fontId="35" fillId="0" borderId="29" xfId="17" applyNumberFormat="1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49" fontId="26" fillId="0" borderId="29" xfId="0" applyNumberFormat="1" applyFont="1" applyFill="1" applyBorder="1" applyAlignment="1">
      <alignment horizontal="center" vertical="center"/>
    </xf>
    <xf numFmtId="200" fontId="35" fillId="0" borderId="29" xfId="17" applyNumberFormat="1" applyFont="1" applyFill="1" applyBorder="1" applyAlignment="1">
      <alignment vertical="center"/>
    </xf>
    <xf numFmtId="200" fontId="36" fillId="0" borderId="29" xfId="17" applyNumberFormat="1" applyFont="1" applyFill="1" applyBorder="1" applyAlignment="1">
      <alignment vertical="center"/>
    </xf>
    <xf numFmtId="200" fontId="35" fillId="0" borderId="8" xfId="17" applyNumberFormat="1" applyFont="1" applyFill="1" applyBorder="1" applyAlignment="1">
      <alignment vertical="center"/>
    </xf>
    <xf numFmtId="0" fontId="35" fillId="0" borderId="7" xfId="0" applyFont="1" applyFill="1" applyBorder="1" applyAlignment="1">
      <alignment horizontal="center" vertical="center"/>
    </xf>
    <xf numFmtId="200" fontId="35" fillId="0" borderId="6" xfId="17" applyNumberFormat="1" applyFont="1" applyFill="1" applyBorder="1" applyAlignment="1">
      <alignment horizontal="center" vertical="center"/>
    </xf>
    <xf numFmtId="200" fontId="35" fillId="0" borderId="8" xfId="17" applyNumberFormat="1" applyFont="1" applyFill="1" applyBorder="1" applyAlignment="1">
      <alignment horizontal="center" vertical="center"/>
    </xf>
    <xf numFmtId="49" fontId="26" fillId="0" borderId="7" xfId="0" applyNumberFormat="1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200" fontId="35" fillId="0" borderId="7" xfId="17" applyNumberFormat="1" applyFont="1" applyFill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17" fontId="35" fillId="6" borderId="25" xfId="17" applyNumberFormat="1" applyFont="1" applyFill="1" applyBorder="1" applyAlignment="1">
      <alignment horizontal="center" vertical="center"/>
    </xf>
    <xf numFmtId="200" fontId="35" fillId="6" borderId="25" xfId="17" applyNumberFormat="1" applyFont="1" applyFill="1" applyBorder="1" applyAlignment="1">
      <alignment horizontal="center" vertical="center"/>
    </xf>
    <xf numFmtId="200" fontId="0" fillId="6" borderId="25" xfId="0" applyNumberFormat="1" applyFill="1" applyBorder="1" applyAlignment="1">
      <alignment/>
    </xf>
    <xf numFmtId="200" fontId="0" fillId="0" borderId="24" xfId="0" applyNumberFormat="1" applyBorder="1" applyAlignment="1">
      <alignment/>
    </xf>
    <xf numFmtId="17" fontId="35" fillId="5" borderId="1" xfId="17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7" fontId="37" fillId="0" borderId="4" xfId="17" applyNumberFormat="1" applyFont="1" applyFill="1" applyBorder="1" applyAlignment="1">
      <alignment horizontal="center" vertical="center"/>
    </xf>
    <xf numFmtId="49" fontId="26" fillId="0" borderId="19" xfId="0" applyNumberFormat="1" applyFont="1" applyBorder="1" applyAlignment="1">
      <alignment horizontal="left" vertical="center"/>
    </xf>
    <xf numFmtId="43" fontId="35" fillId="0" borderId="3" xfId="17" applyFont="1" applyBorder="1" applyAlignment="1">
      <alignment vertical="center"/>
    </xf>
    <xf numFmtId="43" fontId="35" fillId="0" borderId="19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/>
    </xf>
    <xf numFmtId="49" fontId="26" fillId="0" borderId="10" xfId="0" applyNumberFormat="1" applyFont="1" applyBorder="1" applyAlignment="1">
      <alignment horizontal="left" vertical="center"/>
    </xf>
    <xf numFmtId="43" fontId="35" fillId="0" borderId="10" xfId="17" applyFont="1" applyBorder="1" applyAlignment="1">
      <alignment vertical="center"/>
    </xf>
    <xf numFmtId="43" fontId="35" fillId="0" borderId="10" xfId="0" applyNumberFormat="1" applyFont="1" applyBorder="1" applyAlignment="1">
      <alignment horizontal="center" vertical="center"/>
    </xf>
    <xf numFmtId="49" fontId="0" fillId="0" borderId="24" xfId="0" applyNumberFormat="1" applyBorder="1" applyAlignment="1">
      <alignment/>
    </xf>
    <xf numFmtId="49" fontId="35" fillId="5" borderId="1" xfId="0" applyNumberFormat="1" applyFont="1" applyFill="1" applyBorder="1" applyAlignment="1">
      <alignment horizontal="center" vertical="center"/>
    </xf>
    <xf numFmtId="49" fontId="35" fillId="5" borderId="1" xfId="0" applyNumberFormat="1" applyFont="1" applyFill="1" applyBorder="1" applyAlignment="1">
      <alignment horizontal="left" vertical="center"/>
    </xf>
    <xf numFmtId="43" fontId="35" fillId="5" borderId="1" xfId="0" applyNumberFormat="1" applyFont="1" applyFill="1" applyBorder="1" applyAlignment="1">
      <alignment horizontal="left" vertical="center"/>
    </xf>
    <xf numFmtId="43" fontId="35" fillId="5" borderId="1" xfId="17" applyFont="1" applyFill="1" applyBorder="1" applyAlignment="1">
      <alignment horizontal="left" vertical="center"/>
    </xf>
    <xf numFmtId="43" fontId="35" fillId="5" borderId="1" xfId="0" applyNumberFormat="1" applyFont="1" applyFill="1" applyBorder="1" applyAlignment="1">
      <alignment horizontal="center" vertical="center"/>
    </xf>
    <xf numFmtId="0" fontId="0" fillId="5" borderId="30" xfId="0" applyFill="1" applyBorder="1" applyAlignment="1">
      <alignment/>
    </xf>
    <xf numFmtId="0" fontId="0" fillId="0" borderId="19" xfId="0" applyBorder="1" applyAlignment="1">
      <alignment/>
    </xf>
    <xf numFmtId="0" fontId="26" fillId="0" borderId="11" xfId="0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35" fillId="5" borderId="7" xfId="0" applyNumberFormat="1" applyFont="1" applyFill="1" applyBorder="1" applyAlignment="1">
      <alignment horizontal="center" vertical="center"/>
    </xf>
    <xf numFmtId="49" fontId="35" fillId="5" borderId="7" xfId="0" applyNumberFormat="1" applyFont="1" applyFill="1" applyBorder="1" applyAlignment="1">
      <alignment horizontal="left" vertical="center"/>
    </xf>
    <xf numFmtId="43" fontId="35" fillId="5" borderId="7" xfId="0" applyNumberFormat="1" applyFont="1" applyFill="1" applyBorder="1" applyAlignment="1">
      <alignment horizontal="left" vertical="center"/>
    </xf>
    <xf numFmtId="43" fontId="35" fillId="5" borderId="7" xfId="0" applyNumberFormat="1" applyFont="1" applyFill="1" applyBorder="1" applyAlignment="1">
      <alignment horizontal="center" vertical="center"/>
    </xf>
    <xf numFmtId="0" fontId="26" fillId="5" borderId="6" xfId="0" applyFont="1" applyFill="1" applyBorder="1" applyAlignment="1">
      <alignment horizontal="center" vertical="center"/>
    </xf>
    <xf numFmtId="0" fontId="0" fillId="5" borderId="31" xfId="0" applyFill="1" applyBorder="1" applyAlignment="1">
      <alignment/>
    </xf>
    <xf numFmtId="49" fontId="35" fillId="5" borderId="10" xfId="0" applyNumberFormat="1" applyFont="1" applyFill="1" applyBorder="1" applyAlignment="1">
      <alignment horizontal="center" vertical="center"/>
    </xf>
    <xf numFmtId="49" fontId="35" fillId="5" borderId="10" xfId="0" applyNumberFormat="1" applyFont="1" applyFill="1" applyBorder="1" applyAlignment="1">
      <alignment horizontal="left" vertical="center"/>
    </xf>
    <xf numFmtId="43" fontId="35" fillId="5" borderId="10" xfId="0" applyNumberFormat="1" applyFont="1" applyFill="1" applyBorder="1" applyAlignment="1">
      <alignment horizontal="left" vertical="center"/>
    </xf>
    <xf numFmtId="43" fontId="35" fillId="5" borderId="10" xfId="0" applyNumberFormat="1" applyFont="1" applyFill="1" applyBorder="1" applyAlignment="1">
      <alignment horizontal="center" vertical="center"/>
    </xf>
    <xf numFmtId="0" fontId="26" fillId="5" borderId="11" xfId="0" applyFont="1" applyFill="1" applyBorder="1" applyAlignment="1">
      <alignment horizontal="center" vertical="center"/>
    </xf>
    <xf numFmtId="0" fontId="0" fillId="5" borderId="0" xfId="0" applyFill="1" applyBorder="1" applyAlignment="1">
      <alignment/>
    </xf>
    <xf numFmtId="0" fontId="35" fillId="5" borderId="32" xfId="0" applyFont="1" applyFill="1" applyBorder="1" applyAlignment="1">
      <alignment horizontal="center" vertical="center"/>
    </xf>
    <xf numFmtId="49" fontId="35" fillId="5" borderId="32" xfId="0" applyNumberFormat="1" applyFont="1" applyFill="1" applyBorder="1" applyAlignment="1">
      <alignment horizontal="center" vertical="center"/>
    </xf>
    <xf numFmtId="49" fontId="35" fillId="5" borderId="32" xfId="0" applyNumberFormat="1" applyFont="1" applyFill="1" applyBorder="1" applyAlignment="1">
      <alignment horizontal="left" vertical="center"/>
    </xf>
    <xf numFmtId="43" fontId="35" fillId="5" borderId="32" xfId="0" applyNumberFormat="1" applyFont="1" applyFill="1" applyBorder="1" applyAlignment="1">
      <alignment horizontal="left" vertical="center"/>
    </xf>
    <xf numFmtId="0" fontId="26" fillId="5" borderId="32" xfId="0" applyFont="1" applyFill="1" applyBorder="1" applyAlignment="1">
      <alignment horizontal="center" vertical="center"/>
    </xf>
    <xf numFmtId="0" fontId="0" fillId="5" borderId="32" xfId="0" applyFill="1" applyBorder="1" applyAlignment="1">
      <alignment/>
    </xf>
    <xf numFmtId="0" fontId="26" fillId="0" borderId="3" xfId="0" applyFont="1" applyBorder="1" applyAlignment="1">
      <alignment horizontal="left" vertical="center"/>
    </xf>
    <xf numFmtId="43" fontId="26" fillId="0" borderId="19" xfId="17" applyFont="1" applyBorder="1" applyAlignment="1">
      <alignment horizontal="left" vertical="center"/>
    </xf>
    <xf numFmtId="43" fontId="26" fillId="0" borderId="10" xfId="17" applyFont="1" applyBorder="1" applyAlignment="1">
      <alignment horizontal="left" vertical="center"/>
    </xf>
    <xf numFmtId="43" fontId="26" fillId="5" borderId="1" xfId="17" applyFont="1" applyFill="1" applyBorder="1" applyAlignment="1">
      <alignment horizontal="left" vertical="center"/>
    </xf>
    <xf numFmtId="0" fontId="26" fillId="0" borderId="19" xfId="0" applyFont="1" applyBorder="1" applyAlignment="1">
      <alignment horizontal="left" vertical="center"/>
    </xf>
    <xf numFmtId="43" fontId="26" fillId="5" borderId="1" xfId="0" applyNumberFormat="1" applyFont="1" applyFill="1" applyBorder="1" applyAlignment="1">
      <alignment horizontal="left" vertical="center"/>
    </xf>
    <xf numFmtId="43" fontId="26" fillId="5" borderId="7" xfId="0" applyNumberFormat="1" applyFont="1" applyFill="1" applyBorder="1" applyAlignment="1">
      <alignment horizontal="left" vertical="center"/>
    </xf>
    <xf numFmtId="43" fontId="26" fillId="5" borderId="10" xfId="0" applyNumberFormat="1" applyFont="1" applyFill="1" applyBorder="1" applyAlignment="1">
      <alignment horizontal="left" vertical="center"/>
    </xf>
    <xf numFmtId="43" fontId="26" fillId="5" borderId="32" xfId="0" applyNumberFormat="1" applyFont="1" applyFill="1" applyBorder="1" applyAlignment="1">
      <alignment horizontal="left" vertical="center"/>
    </xf>
    <xf numFmtId="0" fontId="41" fillId="0" borderId="0" xfId="0" applyFont="1" applyAlignment="1">
      <alignment/>
    </xf>
    <xf numFmtId="0" fontId="33" fillId="0" borderId="3" xfId="0" applyFont="1" applyBorder="1" applyAlignment="1">
      <alignment horizontal="center" vertical="center"/>
    </xf>
    <xf numFmtId="49" fontId="42" fillId="0" borderId="3" xfId="0" applyNumberFormat="1" applyFont="1" applyBorder="1" applyAlignment="1">
      <alignment horizontal="left" vertical="center"/>
    </xf>
    <xf numFmtId="49" fontId="39" fillId="0" borderId="3" xfId="0" applyNumberFormat="1" applyFont="1" applyBorder="1" applyAlignment="1">
      <alignment horizontal="center" vertical="center" wrapText="1"/>
    </xf>
    <xf numFmtId="17" fontId="39" fillId="0" borderId="3" xfId="0" applyNumberFormat="1" applyFont="1" applyBorder="1" applyAlignment="1">
      <alignment horizontal="center" vertical="center"/>
    </xf>
    <xf numFmtId="43" fontId="43" fillId="0" borderId="3" xfId="0" applyNumberFormat="1" applyFont="1" applyBorder="1" applyAlignment="1">
      <alignment horizontal="center" vertical="center"/>
    </xf>
    <xf numFmtId="0" fontId="39" fillId="0" borderId="3" xfId="0" applyFont="1" applyBorder="1" applyAlignment="1">
      <alignment/>
    </xf>
    <xf numFmtId="0" fontId="33" fillId="0" borderId="4" xfId="0" applyFont="1" applyBorder="1" applyAlignment="1">
      <alignment horizontal="center" vertical="center"/>
    </xf>
    <xf numFmtId="49" fontId="42" fillId="0" borderId="4" xfId="0" applyNumberFormat="1" applyFont="1" applyBorder="1" applyAlignment="1">
      <alignment horizontal="left" vertical="center"/>
    </xf>
    <xf numFmtId="43" fontId="39" fillId="0" borderId="4" xfId="17" applyFont="1" applyBorder="1" applyAlignment="1">
      <alignment vertical="center"/>
    </xf>
    <xf numFmtId="43" fontId="39" fillId="0" borderId="4" xfId="17" applyFont="1" applyBorder="1" applyAlignment="1">
      <alignment horizontal="center" vertical="center"/>
    </xf>
    <xf numFmtId="43" fontId="43" fillId="0" borderId="4" xfId="0" applyNumberFormat="1" applyFont="1" applyBorder="1" applyAlignment="1">
      <alignment horizontal="center" vertical="center"/>
    </xf>
    <xf numFmtId="43" fontId="39" fillId="0" borderId="4" xfId="0" applyNumberFormat="1" applyFont="1" applyBorder="1" applyAlignment="1">
      <alignment/>
    </xf>
    <xf numFmtId="0" fontId="33" fillId="0" borderId="2" xfId="0" applyFont="1" applyBorder="1" applyAlignment="1">
      <alignment horizontal="center" vertical="center"/>
    </xf>
    <xf numFmtId="0" fontId="39" fillId="0" borderId="4" xfId="0" applyFont="1" applyBorder="1" applyAlignment="1">
      <alignment/>
    </xf>
    <xf numFmtId="0" fontId="33" fillId="0" borderId="13" xfId="0" applyFont="1" applyBorder="1" applyAlignment="1">
      <alignment horizontal="center" vertical="center"/>
    </xf>
    <xf numFmtId="49" fontId="42" fillId="0" borderId="2" xfId="0" applyNumberFormat="1" applyFont="1" applyBorder="1" applyAlignment="1">
      <alignment horizontal="left" vertical="center"/>
    </xf>
    <xf numFmtId="43" fontId="39" fillId="0" borderId="2" xfId="17" applyFont="1" applyBorder="1" applyAlignment="1">
      <alignment vertical="center"/>
    </xf>
    <xf numFmtId="43" fontId="39" fillId="0" borderId="2" xfId="17" applyFont="1" applyBorder="1" applyAlignment="1">
      <alignment horizontal="center" vertical="center"/>
    </xf>
    <xf numFmtId="43" fontId="43" fillId="0" borderId="2" xfId="0" applyNumberFormat="1" applyFont="1" applyBorder="1" applyAlignment="1">
      <alignment horizontal="center" vertical="center"/>
    </xf>
    <xf numFmtId="0" fontId="39" fillId="0" borderId="2" xfId="0" applyFont="1" applyBorder="1" applyAlignment="1">
      <alignment/>
    </xf>
    <xf numFmtId="0" fontId="33" fillId="5" borderId="1" xfId="0" applyFont="1" applyFill="1" applyBorder="1" applyAlignment="1">
      <alignment horizontal="center" vertical="center"/>
    </xf>
    <xf numFmtId="43" fontId="39" fillId="5" borderId="1" xfId="17" applyFont="1" applyFill="1" applyBorder="1" applyAlignment="1">
      <alignment horizontal="left" vertical="center"/>
    </xf>
    <xf numFmtId="43" fontId="39" fillId="5" borderId="1" xfId="0" applyNumberFormat="1" applyFont="1" applyFill="1" applyBorder="1" applyAlignment="1">
      <alignment horizontal="center" vertical="center"/>
    </xf>
    <xf numFmtId="43" fontId="43" fillId="5" borderId="1" xfId="0" applyNumberFormat="1" applyFont="1" applyFill="1" applyBorder="1" applyAlignment="1">
      <alignment horizontal="center" vertical="center"/>
    </xf>
    <xf numFmtId="43" fontId="39" fillId="5" borderId="1" xfId="0" applyNumberFormat="1" applyFont="1" applyFill="1" applyBorder="1" applyAlignment="1">
      <alignment/>
    </xf>
    <xf numFmtId="43" fontId="43" fillId="0" borderId="3" xfId="0" applyNumberFormat="1" applyFont="1" applyBorder="1" applyAlignment="1">
      <alignment horizontal="center" vertical="center" shrinkToFit="1"/>
    </xf>
    <xf numFmtId="43" fontId="39" fillId="0" borderId="2" xfId="17" applyFont="1" applyBorder="1" applyAlignment="1">
      <alignment horizontal="right" vertical="center"/>
    </xf>
    <xf numFmtId="43" fontId="39" fillId="0" borderId="2" xfId="0" applyNumberFormat="1" applyFont="1" applyBorder="1" applyAlignment="1">
      <alignment/>
    </xf>
    <xf numFmtId="0" fontId="43" fillId="5" borderId="1" xfId="0" applyFont="1" applyFill="1" applyBorder="1" applyAlignment="1">
      <alignment horizontal="center" vertical="center"/>
    </xf>
    <xf numFmtId="49" fontId="44" fillId="5" borderId="1" xfId="0" applyNumberFormat="1" applyFont="1" applyFill="1" applyBorder="1" applyAlignment="1">
      <alignment horizontal="center" vertical="center"/>
    </xf>
    <xf numFmtId="43" fontId="43" fillId="5" borderId="1" xfId="17" applyFont="1" applyFill="1" applyBorder="1" applyAlignment="1">
      <alignment horizontal="left" vertical="center"/>
    </xf>
    <xf numFmtId="43" fontId="43" fillId="5" borderId="1" xfId="0" applyNumberFormat="1" applyFont="1" applyFill="1" applyBorder="1" applyAlignment="1">
      <alignment horizontal="left" vertical="center"/>
    </xf>
    <xf numFmtId="43" fontId="43" fillId="5" borderId="1" xfId="0" applyNumberFormat="1" applyFont="1" applyFill="1" applyBorder="1" applyAlignment="1">
      <alignment horizontal="right" vertical="center"/>
    </xf>
    <xf numFmtId="43" fontId="43" fillId="5" borderId="1" xfId="0" applyNumberFormat="1" applyFont="1" applyFill="1" applyBorder="1" applyAlignment="1">
      <alignment/>
    </xf>
    <xf numFmtId="49" fontId="45" fillId="0" borderId="3" xfId="0" applyNumberFormat="1" applyFont="1" applyBorder="1" applyAlignment="1">
      <alignment horizontal="left" vertical="center"/>
    </xf>
    <xf numFmtId="43" fontId="39" fillId="0" borderId="4" xfId="17" applyFont="1" applyBorder="1" applyAlignment="1">
      <alignment horizontal="right" vertical="center"/>
    </xf>
    <xf numFmtId="49" fontId="44" fillId="5" borderId="25" xfId="0" applyNumberFormat="1" applyFont="1" applyFill="1" applyBorder="1" applyAlignment="1">
      <alignment horizontal="center" vertical="center"/>
    </xf>
    <xf numFmtId="43" fontId="0" fillId="0" borderId="0" xfId="0" applyNumberFormat="1" applyAlignment="1">
      <alignment/>
    </xf>
    <xf numFmtId="0" fontId="35" fillId="0" borderId="0" xfId="0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left" vertical="center"/>
    </xf>
    <xf numFmtId="43" fontId="35" fillId="0" borderId="0" xfId="17" applyFont="1" applyBorder="1" applyAlignment="1">
      <alignment vertical="center"/>
    </xf>
    <xf numFmtId="43" fontId="35" fillId="0" borderId="0" xfId="17" applyFont="1" applyBorder="1" applyAlignment="1">
      <alignment horizontal="right" vertical="center"/>
    </xf>
    <xf numFmtId="43" fontId="35" fillId="0" borderId="0" xfId="17" applyFont="1" applyBorder="1" applyAlignment="1">
      <alignment horizontal="center" vertical="center"/>
    </xf>
    <xf numFmtId="43" fontId="26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8" fillId="0" borderId="0" xfId="0" applyFont="1" applyAlignment="1">
      <alignment/>
    </xf>
    <xf numFmtId="49" fontId="26" fillId="0" borderId="3" xfId="0" applyNumberFormat="1" applyFont="1" applyBorder="1" applyAlignment="1">
      <alignment horizontal="left" vertical="center"/>
    </xf>
    <xf numFmtId="49" fontId="35" fillId="0" borderId="3" xfId="0" applyNumberFormat="1" applyFont="1" applyBorder="1" applyAlignment="1">
      <alignment horizontal="center" vertical="center" wrapText="1"/>
    </xf>
    <xf numFmtId="17" fontId="35" fillId="0" borderId="3" xfId="0" applyNumberFormat="1" applyFont="1" applyBorder="1" applyAlignment="1">
      <alignment horizontal="center" vertical="center"/>
    </xf>
    <xf numFmtId="43" fontId="26" fillId="0" borderId="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49" fontId="26" fillId="0" borderId="4" xfId="0" applyNumberFormat="1" applyFont="1" applyBorder="1" applyAlignment="1">
      <alignment horizontal="left" vertical="center"/>
    </xf>
    <xf numFmtId="43" fontId="35" fillId="0" borderId="4" xfId="17" applyFont="1" applyBorder="1" applyAlignment="1">
      <alignment horizontal="center" vertical="center"/>
    </xf>
    <xf numFmtId="43" fontId="26" fillId="0" borderId="4" xfId="0" applyNumberFormat="1" applyFont="1" applyBorder="1" applyAlignment="1">
      <alignment horizontal="center" vertical="center"/>
    </xf>
    <xf numFmtId="43" fontId="0" fillId="0" borderId="34" xfId="0" applyNumberFormat="1" applyBorder="1" applyAlignment="1">
      <alignment/>
    </xf>
    <xf numFmtId="49" fontId="26" fillId="0" borderId="24" xfId="0" applyNumberFormat="1" applyFont="1" applyBorder="1" applyAlignment="1">
      <alignment horizontal="left" vertical="center"/>
    </xf>
    <xf numFmtId="43" fontId="35" fillId="0" borderId="24" xfId="17" applyFont="1" applyBorder="1" applyAlignment="1">
      <alignment vertical="center"/>
    </xf>
    <xf numFmtId="43" fontId="26" fillId="5" borderId="1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26" fillId="5" borderId="25" xfId="0" applyFont="1" applyFill="1" applyBorder="1" applyAlignment="1">
      <alignment horizontal="center" vertical="center"/>
    </xf>
    <xf numFmtId="43" fontId="41" fillId="5" borderId="25" xfId="0" applyNumberFormat="1" applyFont="1" applyFill="1" applyBorder="1" applyAlignment="1">
      <alignment/>
    </xf>
    <xf numFmtId="0" fontId="41" fillId="0" borderId="0" xfId="0" applyFont="1" applyFill="1" applyAlignment="1">
      <alignment/>
    </xf>
    <xf numFmtId="0" fontId="13" fillId="2" borderId="10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43" fontId="8" fillId="2" borderId="7" xfId="17" applyFont="1" applyFill="1" applyBorder="1" applyAlignment="1">
      <alignment horizontal="center" vertical="center" shrinkToFit="1"/>
    </xf>
    <xf numFmtId="43" fontId="8" fillId="2" borderId="10" xfId="17" applyFont="1" applyFill="1" applyBorder="1" applyAlignment="1">
      <alignment horizontal="center" vertical="center" shrinkToFit="1"/>
    </xf>
    <xf numFmtId="0" fontId="13" fillId="2" borderId="7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43" fontId="8" fillId="2" borderId="0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43" fontId="9" fillId="2" borderId="1" xfId="17" applyFont="1" applyFill="1" applyBorder="1" applyAlignment="1">
      <alignment horizontal="center" vertical="center" shrinkToFit="1"/>
    </xf>
    <xf numFmtId="43" fontId="9" fillId="2" borderId="7" xfId="17" applyFont="1" applyFill="1" applyBorder="1" applyAlignment="1">
      <alignment horizontal="center" vertical="center" shrinkToFit="1"/>
    </xf>
    <xf numFmtId="49" fontId="9" fillId="2" borderId="6" xfId="17" applyNumberFormat="1" applyFont="1" applyFill="1" applyBorder="1" applyAlignment="1">
      <alignment horizontal="center" vertical="center" shrinkToFit="1"/>
    </xf>
    <xf numFmtId="49" fontId="9" fillId="2" borderId="8" xfId="17" applyNumberFormat="1" applyFont="1" applyFill="1" applyBorder="1" applyAlignment="1">
      <alignment horizontal="center" vertical="center" shrinkToFit="1"/>
    </xf>
    <xf numFmtId="49" fontId="9" fillId="2" borderId="11" xfId="17" applyNumberFormat="1" applyFont="1" applyFill="1" applyBorder="1" applyAlignment="1">
      <alignment horizontal="center" vertical="center" shrinkToFit="1"/>
    </xf>
    <xf numFmtId="49" fontId="9" fillId="2" borderId="9" xfId="17" applyNumberFormat="1" applyFont="1" applyFill="1" applyBorder="1" applyAlignment="1">
      <alignment horizontal="center" vertical="center" shrinkToFit="1"/>
    </xf>
    <xf numFmtId="43" fontId="7" fillId="2" borderId="6" xfId="17" applyFont="1" applyFill="1" applyBorder="1" applyAlignment="1">
      <alignment horizontal="center" vertical="center" wrapText="1"/>
    </xf>
    <xf numFmtId="43" fontId="7" fillId="2" borderId="8" xfId="17" applyFont="1" applyFill="1" applyBorder="1" applyAlignment="1">
      <alignment horizontal="center" vertical="center" wrapText="1"/>
    </xf>
    <xf numFmtId="43" fontId="7" fillId="2" borderId="27" xfId="17" applyFont="1" applyFill="1" applyBorder="1" applyAlignment="1">
      <alignment horizontal="center" vertical="center" wrapText="1"/>
    </xf>
    <xf numFmtId="43" fontId="7" fillId="2" borderId="21" xfId="17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200" fontId="22" fillId="0" borderId="1" xfId="17" applyNumberFormat="1" applyFont="1" applyBorder="1" applyAlignment="1">
      <alignment horizontal="center" vertical="center"/>
    </xf>
    <xf numFmtId="200" fontId="22" fillId="0" borderId="0" xfId="17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6" fillId="4" borderId="14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 shrinkToFit="1"/>
    </xf>
    <xf numFmtId="0" fontId="15" fillId="2" borderId="10" xfId="0" applyFont="1" applyFill="1" applyBorder="1" applyAlignment="1">
      <alignment horizontal="center" vertical="center" shrinkToFit="1"/>
    </xf>
    <xf numFmtId="0" fontId="15" fillId="2" borderId="8" xfId="0" applyFont="1" applyFill="1" applyBorder="1" applyAlignment="1">
      <alignment horizontal="center" vertical="center" shrinkToFit="1"/>
    </xf>
    <xf numFmtId="0" fontId="15" fillId="2" borderId="9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wrapText="1"/>
    </xf>
    <xf numFmtId="200" fontId="4" fillId="2" borderId="0" xfId="17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0" fillId="2" borderId="15" xfId="0" applyFill="1" applyBorder="1" applyAlignment="1">
      <alignment/>
    </xf>
    <xf numFmtId="200" fontId="6" fillId="2" borderId="1" xfId="17" applyNumberFormat="1" applyFont="1" applyFill="1" applyBorder="1" applyAlignment="1">
      <alignment horizontal="center" vertical="center"/>
    </xf>
    <xf numFmtId="200" fontId="5" fillId="2" borderId="5" xfId="17" applyNumberFormat="1" applyFont="1" applyFill="1" applyBorder="1" applyAlignment="1">
      <alignment horizontal="center" vertical="center" wrapText="1"/>
    </xf>
    <xf numFmtId="200" fontId="5" fillId="2" borderId="14" xfId="17" applyNumberFormat="1" applyFont="1" applyFill="1" applyBorder="1" applyAlignment="1">
      <alignment horizontal="center" vertical="center" wrapText="1"/>
    </xf>
    <xf numFmtId="200" fontId="5" fillId="2" borderId="12" xfId="17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49" fontId="5" fillId="3" borderId="13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22" fillId="2" borderId="15" xfId="0" applyFont="1" applyFill="1" applyBorder="1" applyAlignment="1">
      <alignment horizontal="center" vertical="top"/>
    </xf>
    <xf numFmtId="0" fontId="23" fillId="2" borderId="15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horizontal="center" vertical="center" wrapText="1"/>
    </xf>
    <xf numFmtId="49" fontId="24" fillId="2" borderId="7" xfId="17" applyNumberFormat="1" applyFont="1" applyFill="1" applyBorder="1" applyAlignment="1">
      <alignment horizontal="center" vertical="center" wrapText="1"/>
    </xf>
    <xf numFmtId="49" fontId="24" fillId="2" borderId="13" xfId="17" applyNumberFormat="1" applyFont="1" applyFill="1" applyBorder="1" applyAlignment="1">
      <alignment horizontal="center" vertical="center" wrapText="1"/>
    </xf>
    <xf numFmtId="49" fontId="7" fillId="2" borderId="8" xfId="17" applyNumberFormat="1" applyFont="1" applyFill="1" applyBorder="1" applyAlignment="1">
      <alignment horizontal="center" vertical="center" wrapText="1"/>
    </xf>
    <xf numFmtId="49" fontId="7" fillId="2" borderId="21" xfId="17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49" fontId="9" fillId="2" borderId="7" xfId="17" applyNumberFormat="1" applyFont="1" applyFill="1" applyBorder="1" applyAlignment="1">
      <alignment horizontal="center" vertical="center" wrapText="1"/>
    </xf>
    <xf numFmtId="49" fontId="9" fillId="2" borderId="10" xfId="17" applyNumberFormat="1" applyFont="1" applyFill="1" applyBorder="1" applyAlignment="1">
      <alignment horizontal="center" vertical="center" wrapText="1"/>
    </xf>
    <xf numFmtId="49" fontId="9" fillId="2" borderId="13" xfId="17" applyNumberFormat="1" applyFont="1" applyFill="1" applyBorder="1" applyAlignment="1">
      <alignment horizontal="center" vertical="center" wrapText="1"/>
    </xf>
    <xf numFmtId="200" fontId="9" fillId="2" borderId="1" xfId="17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49" fontId="15" fillId="2" borderId="12" xfId="0" applyNumberFormat="1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43" fontId="6" fillId="2" borderId="12" xfId="17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15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shrinkToFit="1"/>
    </xf>
    <xf numFmtId="0" fontId="26" fillId="2" borderId="1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center"/>
    </xf>
    <xf numFmtId="200" fontId="20" fillId="2" borderId="1" xfId="17" applyNumberFormat="1" applyFont="1" applyFill="1" applyBorder="1" applyAlignment="1">
      <alignment horizontal="center" vertical="center"/>
    </xf>
    <xf numFmtId="200" fontId="21" fillId="2" borderId="1" xfId="17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49" fontId="9" fillId="2" borderId="5" xfId="17" applyNumberFormat="1" applyFont="1" applyFill="1" applyBorder="1" applyAlignment="1">
      <alignment horizontal="center"/>
    </xf>
    <xf numFmtId="49" fontId="9" fillId="2" borderId="14" xfId="17" applyNumberFormat="1" applyFont="1" applyFill="1" applyBorder="1" applyAlignment="1">
      <alignment horizontal="center"/>
    </xf>
    <xf numFmtId="49" fontId="9" fillId="2" borderId="12" xfId="17" applyNumberFormat="1" applyFont="1" applyFill="1" applyBorder="1" applyAlignment="1">
      <alignment horizontal="center"/>
    </xf>
    <xf numFmtId="200" fontId="9" fillId="2" borderId="5" xfId="17" applyNumberFormat="1" applyFont="1" applyFill="1" applyBorder="1" applyAlignment="1">
      <alignment horizontal="center" vertical="center"/>
    </xf>
    <xf numFmtId="200" fontId="9" fillId="2" borderId="14" xfId="17" applyNumberFormat="1" applyFont="1" applyFill="1" applyBorder="1" applyAlignment="1">
      <alignment horizontal="center" vertical="center"/>
    </xf>
    <xf numFmtId="200" fontId="9" fillId="2" borderId="12" xfId="17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49" fontId="15" fillId="2" borderId="7" xfId="17" applyNumberFormat="1" applyFont="1" applyFill="1" applyBorder="1" applyAlignment="1">
      <alignment horizontal="center" vertical="center" shrinkToFit="1"/>
    </xf>
    <xf numFmtId="49" fontId="15" fillId="2" borderId="10" xfId="17" applyNumberFormat="1" applyFont="1" applyFill="1" applyBorder="1" applyAlignment="1">
      <alignment horizontal="center" vertical="center" shrinkToFit="1"/>
    </xf>
    <xf numFmtId="200" fontId="15" fillId="4" borderId="7" xfId="17" applyNumberFormat="1" applyFont="1" applyFill="1" applyBorder="1" applyAlignment="1">
      <alignment horizontal="center" vertical="center" wrapText="1"/>
    </xf>
    <xf numFmtId="200" fontId="15" fillId="4" borderId="10" xfId="17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200" fontId="15" fillId="2" borderId="7" xfId="17" applyNumberFormat="1" applyFont="1" applyFill="1" applyBorder="1" applyAlignment="1">
      <alignment horizontal="center" vertical="center" wrapText="1"/>
    </xf>
    <xf numFmtId="200" fontId="15" fillId="2" borderId="10" xfId="17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49" fontId="35" fillId="0" borderId="7" xfId="0" applyNumberFormat="1" applyFont="1" applyBorder="1" applyAlignment="1">
      <alignment horizontal="center" vertical="center"/>
    </xf>
    <xf numFmtId="49" fontId="35" fillId="0" borderId="13" xfId="0" applyNumberFormat="1" applyFont="1" applyBorder="1" applyAlignment="1">
      <alignment horizontal="center" vertical="center"/>
    </xf>
    <xf numFmtId="49" fontId="35" fillId="0" borderId="7" xfId="0" applyNumberFormat="1" applyFont="1" applyBorder="1" applyAlignment="1">
      <alignment horizontal="center" vertical="center" wrapText="1"/>
    </xf>
    <xf numFmtId="49" fontId="35" fillId="0" borderId="13" xfId="0" applyNumberFormat="1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49" fontId="26" fillId="0" borderId="5" xfId="17" applyNumberFormat="1" applyFont="1" applyBorder="1" applyAlignment="1">
      <alignment horizontal="center" vertical="center" wrapText="1"/>
    </xf>
    <xf numFmtId="49" fontId="26" fillId="0" borderId="14" xfId="17" applyNumberFormat="1" applyFont="1" applyBorder="1" applyAlignment="1">
      <alignment horizontal="center" vertical="center" wrapText="1"/>
    </xf>
    <xf numFmtId="49" fontId="26" fillId="0" borderId="12" xfId="17" applyNumberFormat="1" applyFont="1" applyBorder="1" applyAlignment="1">
      <alignment horizontal="center" vertical="center" wrapText="1"/>
    </xf>
    <xf numFmtId="49" fontId="26" fillId="0" borderId="5" xfId="17" applyNumberFormat="1" applyFont="1" applyFill="1" applyBorder="1" applyAlignment="1">
      <alignment horizontal="center" vertical="center" wrapText="1"/>
    </xf>
    <xf numFmtId="49" fontId="26" fillId="0" borderId="14" xfId="17" applyNumberFormat="1" applyFont="1" applyFill="1" applyBorder="1" applyAlignment="1">
      <alignment horizontal="center" vertical="center" wrapText="1"/>
    </xf>
    <xf numFmtId="49" fontId="26" fillId="0" borderId="12" xfId="17" applyNumberFormat="1" applyFont="1" applyFill="1" applyBorder="1" applyAlignment="1">
      <alignment horizontal="center" vertical="center" wrapText="1"/>
    </xf>
    <xf numFmtId="200" fontId="35" fillId="5" borderId="5" xfId="17" applyNumberFormat="1" applyFont="1" applyFill="1" applyBorder="1" applyAlignment="1">
      <alignment horizontal="center" vertical="center"/>
    </xf>
    <xf numFmtId="200" fontId="35" fillId="5" borderId="14" xfId="17" applyNumberFormat="1" applyFont="1" applyFill="1" applyBorder="1" applyAlignment="1">
      <alignment horizontal="center" vertical="center"/>
    </xf>
    <xf numFmtId="200" fontId="35" fillId="5" borderId="12" xfId="17" applyNumberFormat="1" applyFont="1" applyFill="1" applyBorder="1" applyAlignment="1">
      <alignment horizontal="center" vertical="center"/>
    </xf>
    <xf numFmtId="49" fontId="35" fillId="0" borderId="35" xfId="0" applyNumberFormat="1" applyFont="1" applyFill="1" applyBorder="1" applyAlignment="1">
      <alignment horizontal="center" vertical="center"/>
    </xf>
    <xf numFmtId="49" fontId="35" fillId="0" borderId="23" xfId="0" applyNumberFormat="1" applyFont="1" applyFill="1" applyBorder="1" applyAlignment="1">
      <alignment horizontal="center" vertical="center"/>
    </xf>
    <xf numFmtId="49" fontId="35" fillId="0" borderId="17" xfId="0" applyNumberFormat="1" applyFont="1" applyFill="1" applyBorder="1" applyAlignment="1">
      <alignment horizontal="center" vertical="center"/>
    </xf>
    <xf numFmtId="0" fontId="35" fillId="5" borderId="5" xfId="0" applyFont="1" applyFill="1" applyBorder="1" applyAlignment="1">
      <alignment horizontal="center" vertical="center"/>
    </xf>
    <xf numFmtId="0" fontId="35" fillId="5" borderId="14" xfId="0" applyFont="1" applyFill="1" applyBorder="1" applyAlignment="1">
      <alignment horizontal="center" vertical="center"/>
    </xf>
    <xf numFmtId="0" fontId="35" fillId="5" borderId="12" xfId="0" applyFont="1" applyFill="1" applyBorder="1" applyAlignment="1">
      <alignment horizontal="center" vertical="center"/>
    </xf>
    <xf numFmtId="0" fontId="26" fillId="0" borderId="35" xfId="0" applyFont="1" applyBorder="1" applyAlignment="1">
      <alignment horizontal="left" vertical="center"/>
    </xf>
    <xf numFmtId="0" fontId="26" fillId="0" borderId="23" xfId="0" applyFont="1" applyBorder="1" applyAlignment="1">
      <alignment horizontal="left" vertical="center"/>
    </xf>
    <xf numFmtId="0" fontId="26" fillId="0" borderId="17" xfId="0" applyFont="1" applyBorder="1" applyAlignment="1">
      <alignment horizontal="left" vertical="center"/>
    </xf>
    <xf numFmtId="49" fontId="26" fillId="0" borderId="35" xfId="0" applyNumberFormat="1" applyFont="1" applyBorder="1" applyAlignment="1">
      <alignment horizontal="left" vertical="center"/>
    </xf>
    <xf numFmtId="49" fontId="26" fillId="0" borderId="23" xfId="0" applyNumberFormat="1" applyFont="1" applyBorder="1" applyAlignment="1">
      <alignment horizontal="left" vertical="center"/>
    </xf>
    <xf numFmtId="49" fontId="26" fillId="0" borderId="17" xfId="0" applyNumberFormat="1" applyFont="1" applyBorder="1" applyAlignment="1">
      <alignment horizontal="left" vertical="center"/>
    </xf>
    <xf numFmtId="200" fontId="26" fillId="5" borderId="5" xfId="17" applyNumberFormat="1" applyFont="1" applyFill="1" applyBorder="1" applyAlignment="1">
      <alignment horizontal="center" vertical="center"/>
    </xf>
    <xf numFmtId="200" fontId="26" fillId="5" borderId="14" xfId="17" applyNumberFormat="1" applyFont="1" applyFill="1" applyBorder="1" applyAlignment="1">
      <alignment horizontal="center" vertical="center"/>
    </xf>
    <xf numFmtId="200" fontId="26" fillId="5" borderId="12" xfId="17" applyNumberFormat="1" applyFont="1" applyFill="1" applyBorder="1" applyAlignment="1">
      <alignment horizontal="center" vertical="center"/>
    </xf>
    <xf numFmtId="49" fontId="35" fillId="5" borderId="5" xfId="0" applyNumberFormat="1" applyFont="1" applyFill="1" applyBorder="1" applyAlignment="1">
      <alignment horizontal="center" vertical="center"/>
    </xf>
    <xf numFmtId="49" fontId="35" fillId="5" borderId="14" xfId="0" applyNumberFormat="1" applyFont="1" applyFill="1" applyBorder="1" applyAlignment="1">
      <alignment horizontal="center" vertical="center"/>
    </xf>
    <xf numFmtId="49" fontId="35" fillId="5" borderId="12" xfId="0" applyNumberFormat="1" applyFont="1" applyFill="1" applyBorder="1" applyAlignment="1">
      <alignment horizontal="center" vertical="center"/>
    </xf>
    <xf numFmtId="0" fontId="26" fillId="5" borderId="5" xfId="0" applyFont="1" applyFill="1" applyBorder="1" applyAlignment="1">
      <alignment horizontal="center" vertical="center"/>
    </xf>
    <xf numFmtId="0" fontId="26" fillId="5" borderId="14" xfId="0" applyFont="1" applyFill="1" applyBorder="1" applyAlignment="1">
      <alignment horizontal="center" vertical="center"/>
    </xf>
    <xf numFmtId="0" fontId="26" fillId="5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5" fillId="0" borderId="1" xfId="0" applyFont="1" applyBorder="1" applyAlignment="1">
      <alignment horizontal="center" vertical="center"/>
    </xf>
    <xf numFmtId="49" fontId="35" fillId="0" borderId="1" xfId="0" applyNumberFormat="1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39" fillId="0" borderId="3" xfId="0" applyFont="1" applyBorder="1" applyAlignment="1">
      <alignment vertical="center"/>
    </xf>
    <xf numFmtId="0" fontId="39" fillId="0" borderId="4" xfId="0" applyFont="1" applyBorder="1" applyAlignment="1">
      <alignment vertical="center"/>
    </xf>
    <xf numFmtId="43" fontId="35" fillId="0" borderId="7" xfId="0" applyNumberFormat="1" applyFont="1" applyBorder="1" applyAlignment="1">
      <alignment horizontal="center" vertical="center" wrapText="1"/>
    </xf>
    <xf numFmtId="43" fontId="0" fillId="0" borderId="13" xfId="0" applyNumberForma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2</xdr:row>
      <xdr:rowOff>9525</xdr:rowOff>
    </xdr:from>
    <xdr:ext cx="2590800" cy="304800"/>
    <xdr:sp>
      <xdr:nvSpPr>
        <xdr:cNvPr id="1" name="TextBox 1"/>
        <xdr:cNvSpPr txBox="1">
          <a:spLocks noChangeArrowheads="1"/>
        </xdr:cNvSpPr>
      </xdr:nvSpPr>
      <xdr:spPr>
        <a:xfrm>
          <a:off x="38100" y="619125"/>
          <a:ext cx="2590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sng" baseline="0">
              <a:latin typeface="Cordia New"/>
              <a:ea typeface="Cordia New"/>
              <a:cs typeface="Cordia New"/>
            </a:rPr>
            <a:t>ประกอบการโอนเงิน     29     มิถุนายน  2553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1</xdr:row>
      <xdr:rowOff>180975</xdr:rowOff>
    </xdr:from>
    <xdr:ext cx="2752725" cy="314325"/>
    <xdr:sp>
      <xdr:nvSpPr>
        <xdr:cNvPr id="1" name="TextBox 1"/>
        <xdr:cNvSpPr txBox="1">
          <a:spLocks noChangeArrowheads="1"/>
        </xdr:cNvSpPr>
      </xdr:nvSpPr>
      <xdr:spPr>
        <a:xfrm>
          <a:off x="28575" y="476250"/>
          <a:ext cx="2752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sng" baseline="0">
              <a:latin typeface="Cordia New"/>
              <a:ea typeface="Cordia New"/>
              <a:cs typeface="Cordia New"/>
            </a:rPr>
            <a:t>ประกอบการโอนเงิน   29   มิถุนายน  2553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1</xdr:row>
      <xdr:rowOff>171450</xdr:rowOff>
    </xdr:from>
    <xdr:ext cx="2609850" cy="304800"/>
    <xdr:sp>
      <xdr:nvSpPr>
        <xdr:cNvPr id="1" name="TextBox 1"/>
        <xdr:cNvSpPr txBox="1">
          <a:spLocks noChangeArrowheads="1"/>
        </xdr:cNvSpPr>
      </xdr:nvSpPr>
      <xdr:spPr>
        <a:xfrm>
          <a:off x="76200" y="409575"/>
          <a:ext cx="26098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sng" baseline="0">
              <a:latin typeface="Cordia New"/>
              <a:ea typeface="Cordia New"/>
              <a:cs typeface="Cordia New"/>
            </a:rPr>
            <a:t>ประกอบการโอนเงิน  29  มิถุนายน  2553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114300</xdr:colOff>
      <xdr:row>3</xdr:row>
      <xdr:rowOff>76200</xdr:rowOff>
    </xdr:from>
    <xdr:ext cx="2686050" cy="304800"/>
    <xdr:sp>
      <xdr:nvSpPr>
        <xdr:cNvPr id="1" name="TextBox 1"/>
        <xdr:cNvSpPr txBox="1">
          <a:spLocks noChangeArrowheads="1"/>
        </xdr:cNvSpPr>
      </xdr:nvSpPr>
      <xdr:spPr>
        <a:xfrm>
          <a:off x="114300" y="904875"/>
          <a:ext cx="2686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sng" baseline="0">
              <a:latin typeface="Cordia New"/>
              <a:ea typeface="Cordia New"/>
              <a:cs typeface="Cordia New"/>
            </a:rPr>
            <a:t>ประกอบการโอนเงิน    29   มิถุนายน  2553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3</xdr:row>
      <xdr:rowOff>152400</xdr:rowOff>
    </xdr:from>
    <xdr:ext cx="2524125" cy="304800"/>
    <xdr:sp>
      <xdr:nvSpPr>
        <xdr:cNvPr id="1" name="TextBox 1"/>
        <xdr:cNvSpPr txBox="1">
          <a:spLocks noChangeArrowheads="1"/>
        </xdr:cNvSpPr>
      </xdr:nvSpPr>
      <xdr:spPr>
        <a:xfrm>
          <a:off x="28575" y="952500"/>
          <a:ext cx="2524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sng" baseline="0">
              <a:latin typeface="Cordia New"/>
              <a:ea typeface="Cordia New"/>
              <a:cs typeface="Cordia New"/>
            </a:rPr>
            <a:t>ประกอบการโอนเงิน  29  มิถุนายน  2553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2</xdr:row>
      <xdr:rowOff>57150</xdr:rowOff>
    </xdr:from>
    <xdr:ext cx="2514600" cy="304800"/>
    <xdr:sp>
      <xdr:nvSpPr>
        <xdr:cNvPr id="1" name="TextBox 1"/>
        <xdr:cNvSpPr txBox="1">
          <a:spLocks noChangeArrowheads="1"/>
        </xdr:cNvSpPr>
      </xdr:nvSpPr>
      <xdr:spPr>
        <a:xfrm>
          <a:off x="38100" y="561975"/>
          <a:ext cx="2514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sng" baseline="0">
              <a:latin typeface="Cordia New"/>
              <a:ea typeface="Cordia New"/>
              <a:cs typeface="Cordia New"/>
            </a:rPr>
            <a:t>ประกอบการโอนเงิน   29   มิถุนายน  2553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1</xdr:row>
      <xdr:rowOff>19050</xdr:rowOff>
    </xdr:from>
    <xdr:ext cx="3009900" cy="304800"/>
    <xdr:sp>
      <xdr:nvSpPr>
        <xdr:cNvPr id="1" name="TextBox 1"/>
        <xdr:cNvSpPr txBox="1">
          <a:spLocks noChangeArrowheads="1"/>
        </xdr:cNvSpPr>
      </xdr:nvSpPr>
      <xdr:spPr>
        <a:xfrm>
          <a:off x="66675" y="247650"/>
          <a:ext cx="3009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sng" baseline="0">
              <a:latin typeface="Cordia New"/>
              <a:ea typeface="Cordia New"/>
              <a:cs typeface="Cordia New"/>
            </a:rPr>
            <a:t>ประกอบการโอนเงิน   29    มิถุนายน    2553
  2553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200025</xdr:rowOff>
    </xdr:from>
    <xdr:ext cx="3009900" cy="304800"/>
    <xdr:sp>
      <xdr:nvSpPr>
        <xdr:cNvPr id="1" name="TextBox 1"/>
        <xdr:cNvSpPr txBox="1">
          <a:spLocks noChangeArrowheads="1"/>
        </xdr:cNvSpPr>
      </xdr:nvSpPr>
      <xdr:spPr>
        <a:xfrm>
          <a:off x="66675" y="200025"/>
          <a:ext cx="3009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sng" baseline="0">
              <a:latin typeface="Cordia New"/>
              <a:ea typeface="Cordia New"/>
              <a:cs typeface="Cordia New"/>
            </a:rPr>
            <a:t>ประกอบการโอนเงิน  29  มิถุนายน   2553
  2553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48;&#3621;&#3586;&#3607;&#3637;&#3656;&#3610;&#3633;&#3597;&#3594;&#3637;%20&#3608;.&#3585;&#3619;&#3640;&#3591;&#3652;&#3607;&#36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จัดสรรธุรกิจเฉพาะ"/>
    </sheetNames>
    <sheetDataSet>
      <sheetData sheetId="0">
        <row r="106">
          <cell r="E106" t="str">
            <v>285-6-00387-7</v>
          </cell>
        </row>
        <row r="108">
          <cell r="E108" t="str">
            <v>285-6-00386-9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T156"/>
  <sheetViews>
    <sheetView tabSelected="1" view="pageBreakPreview" zoomScaleSheetLayoutView="100" workbookViewId="0" topLeftCell="A1">
      <selection activeCell="AG1" sqref="AG1"/>
    </sheetView>
  </sheetViews>
  <sheetFormatPr defaultColWidth="9.140625" defaultRowHeight="22.5" customHeight="1" outlineLevelRow="2"/>
  <cols>
    <col min="1" max="1" width="2.28125" style="555" customWidth="1"/>
    <col min="2" max="2" width="7.57421875" style="555" customWidth="1"/>
    <col min="3" max="3" width="13.57421875" style="555" customWidth="1"/>
    <col min="4" max="4" width="3.00390625" style="556" customWidth="1"/>
    <col min="5" max="5" width="3.8515625" style="557" customWidth="1"/>
    <col min="6" max="6" width="7.421875" style="558" customWidth="1"/>
    <col min="7" max="7" width="3.421875" style="556" customWidth="1"/>
    <col min="8" max="8" width="4.421875" style="566" customWidth="1"/>
    <col min="9" max="9" width="10.57421875" style="558" customWidth="1"/>
    <col min="10" max="10" width="3.421875" style="560" customWidth="1"/>
    <col min="11" max="11" width="9.8515625" style="558" customWidth="1"/>
    <col min="12" max="12" width="3.421875" style="560" customWidth="1"/>
    <col min="13" max="13" width="8.57421875" style="561" customWidth="1"/>
    <col min="14" max="14" width="3.421875" style="560" customWidth="1"/>
    <col min="15" max="15" width="6.7109375" style="558" customWidth="1"/>
    <col min="16" max="16" width="3.421875" style="560" customWidth="1"/>
    <col min="17" max="17" width="6.28125" style="562" customWidth="1"/>
    <col min="18" max="18" width="3.421875" style="560" customWidth="1"/>
    <col min="19" max="19" width="7.28125" style="562" customWidth="1"/>
    <col min="20" max="20" width="6.57421875" style="562" customWidth="1"/>
    <col min="21" max="21" width="6.57421875" style="561" customWidth="1"/>
    <col min="22" max="22" width="6.28125" style="561" customWidth="1"/>
    <col min="23" max="23" width="3.421875" style="563" customWidth="1"/>
    <col min="24" max="24" width="7.28125" style="561" customWidth="1"/>
    <col min="25" max="25" width="3.421875" style="560" customWidth="1"/>
    <col min="26" max="26" width="6.7109375" style="562" customWidth="1"/>
    <col min="27" max="27" width="3.421875" style="560" customWidth="1"/>
    <col min="28" max="28" width="10.57421875" style="561" customWidth="1"/>
    <col min="29" max="29" width="3.421875" style="560" customWidth="1"/>
    <col min="30" max="30" width="7.00390625" style="562" customWidth="1"/>
    <col min="31" max="31" width="12.00390625" style="564" customWidth="1"/>
    <col min="32" max="32" width="11.00390625" style="557" customWidth="1"/>
    <col min="33" max="16384" width="9.140625" style="454" customWidth="1"/>
  </cols>
  <sheetData>
    <row r="1" spans="1:46" ht="22.5" customHeight="1">
      <c r="A1" s="1037" t="s">
        <v>46</v>
      </c>
      <c r="B1" s="1037"/>
      <c r="C1" s="1037"/>
      <c r="D1" s="1037"/>
      <c r="E1" s="1037"/>
      <c r="F1" s="1037"/>
      <c r="G1" s="1037"/>
      <c r="H1" s="1037"/>
      <c r="I1" s="1037"/>
      <c r="J1" s="1037"/>
      <c r="K1" s="1037"/>
      <c r="L1" s="1037"/>
      <c r="M1" s="1037"/>
      <c r="N1" s="1037"/>
      <c r="O1" s="1037"/>
      <c r="P1" s="1037"/>
      <c r="Q1" s="1037"/>
      <c r="R1" s="1037"/>
      <c r="S1" s="1037"/>
      <c r="T1" s="1037"/>
      <c r="U1" s="1037"/>
      <c r="V1" s="1037"/>
      <c r="W1" s="1037"/>
      <c r="X1" s="1037"/>
      <c r="Y1" s="1037"/>
      <c r="Z1" s="1037"/>
      <c r="AA1" s="1037"/>
      <c r="AB1" s="1037"/>
      <c r="AC1" s="1037"/>
      <c r="AD1" s="1037"/>
      <c r="AE1" s="1037"/>
      <c r="AF1" s="1037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</row>
    <row r="2" spans="1:32" s="468" customFormat="1" ht="22.5" customHeight="1" outlineLevel="2">
      <c r="A2" s="455" t="s">
        <v>491</v>
      </c>
      <c r="B2" s="456"/>
      <c r="C2" s="456"/>
      <c r="D2" s="457"/>
      <c r="E2" s="458"/>
      <c r="F2" s="459"/>
      <c r="G2" s="457"/>
      <c r="H2" s="460"/>
      <c r="I2" s="461"/>
      <c r="J2" s="462"/>
      <c r="K2" s="461"/>
      <c r="L2" s="462"/>
      <c r="M2" s="463"/>
      <c r="N2" s="462"/>
      <c r="O2" s="461"/>
      <c r="P2" s="462"/>
      <c r="Q2" s="464"/>
      <c r="R2" s="462"/>
      <c r="S2" s="464"/>
      <c r="T2" s="464"/>
      <c r="U2" s="463"/>
      <c r="V2" s="463"/>
      <c r="W2" s="465"/>
      <c r="X2" s="463"/>
      <c r="Y2" s="462"/>
      <c r="Z2" s="464"/>
      <c r="AA2" s="462"/>
      <c r="AB2" s="463"/>
      <c r="AC2" s="462"/>
      <c r="AD2" s="464"/>
      <c r="AE2" s="466"/>
      <c r="AF2" s="467" t="s">
        <v>218</v>
      </c>
    </row>
    <row r="3" spans="1:32" ht="22.5" customHeight="1" outlineLevel="2">
      <c r="A3" s="1053" t="s">
        <v>125</v>
      </c>
      <c r="B3" s="1053" t="s">
        <v>56</v>
      </c>
      <c r="C3" s="1053" t="s">
        <v>57</v>
      </c>
      <c r="D3" s="1052" t="s">
        <v>219</v>
      </c>
      <c r="E3" s="1052"/>
      <c r="F3" s="1052"/>
      <c r="G3" s="1039" t="s">
        <v>220</v>
      </c>
      <c r="H3" s="1039"/>
      <c r="I3" s="1039"/>
      <c r="J3" s="1039" t="s">
        <v>221</v>
      </c>
      <c r="K3" s="1039"/>
      <c r="L3" s="1039"/>
      <c r="M3" s="1039"/>
      <c r="N3" s="1039"/>
      <c r="O3" s="1039"/>
      <c r="P3" s="1040" t="s">
        <v>222</v>
      </c>
      <c r="Q3" s="1041"/>
      <c r="R3" s="1041"/>
      <c r="S3" s="1041"/>
      <c r="T3" s="1041"/>
      <c r="U3" s="1041"/>
      <c r="V3" s="1041"/>
      <c r="W3" s="1041"/>
      <c r="X3" s="1033"/>
      <c r="Y3" s="1034" t="s">
        <v>223</v>
      </c>
      <c r="Z3" s="1034"/>
      <c r="AA3" s="1034"/>
      <c r="AB3" s="1034"/>
      <c r="AC3" s="1035" t="s">
        <v>170</v>
      </c>
      <c r="AD3" s="1036"/>
      <c r="AE3" s="1030" t="s">
        <v>224</v>
      </c>
      <c r="AF3" s="1032" t="s">
        <v>225</v>
      </c>
    </row>
    <row r="4" spans="1:32" ht="22.5" customHeight="1" outlineLevel="2">
      <c r="A4" s="1038"/>
      <c r="B4" s="1038"/>
      <c r="C4" s="1038"/>
      <c r="D4" s="1052" t="s">
        <v>226</v>
      </c>
      <c r="E4" s="1052"/>
      <c r="F4" s="1052"/>
      <c r="G4" s="1039" t="s">
        <v>227</v>
      </c>
      <c r="H4" s="1039"/>
      <c r="I4" s="1039"/>
      <c r="J4" s="1039" t="s">
        <v>72</v>
      </c>
      <c r="K4" s="1039"/>
      <c r="L4" s="1039" t="s">
        <v>228</v>
      </c>
      <c r="M4" s="1039"/>
      <c r="N4" s="1056" t="s">
        <v>229</v>
      </c>
      <c r="O4" s="1056"/>
      <c r="P4" s="1052" t="s">
        <v>230</v>
      </c>
      <c r="Q4" s="1052"/>
      <c r="R4" s="1052" t="s">
        <v>132</v>
      </c>
      <c r="S4" s="1052"/>
      <c r="T4" s="1054" t="s">
        <v>169</v>
      </c>
      <c r="U4" s="1042" t="s">
        <v>45</v>
      </c>
      <c r="V4" s="1042" t="s">
        <v>44</v>
      </c>
      <c r="W4" s="1044" t="s">
        <v>231</v>
      </c>
      <c r="X4" s="1045"/>
      <c r="Y4" s="1048" t="s">
        <v>180</v>
      </c>
      <c r="Z4" s="1049"/>
      <c r="AA4" s="1042" t="s">
        <v>181</v>
      </c>
      <c r="AB4" s="1042"/>
      <c r="AC4" s="1028"/>
      <c r="AD4" s="1029"/>
      <c r="AE4" s="1031"/>
      <c r="AF4" s="1024"/>
    </row>
    <row r="5" spans="1:32" ht="22.5" customHeight="1" outlineLevel="2">
      <c r="A5" s="1038"/>
      <c r="B5" s="1038"/>
      <c r="C5" s="1038"/>
      <c r="D5" s="471"/>
      <c r="E5" s="469" t="s">
        <v>232</v>
      </c>
      <c r="F5" s="472" t="s">
        <v>122</v>
      </c>
      <c r="G5" s="471"/>
      <c r="H5" s="473" t="s">
        <v>232</v>
      </c>
      <c r="I5" s="474" t="s">
        <v>122</v>
      </c>
      <c r="J5" s="1027"/>
      <c r="K5" s="1027"/>
      <c r="L5" s="1027"/>
      <c r="M5" s="1027"/>
      <c r="N5" s="1057"/>
      <c r="O5" s="1057"/>
      <c r="P5" s="1053"/>
      <c r="Q5" s="1053"/>
      <c r="R5" s="1053"/>
      <c r="S5" s="1053"/>
      <c r="T5" s="1055"/>
      <c r="U5" s="1043"/>
      <c r="V5" s="1043"/>
      <c r="W5" s="1046"/>
      <c r="X5" s="1047"/>
      <c r="Y5" s="1050"/>
      <c r="Z5" s="1051"/>
      <c r="AA5" s="1043"/>
      <c r="AB5" s="1043"/>
      <c r="AC5" s="1028"/>
      <c r="AD5" s="1029"/>
      <c r="AE5" s="1031"/>
      <c r="AF5" s="1024"/>
    </row>
    <row r="6" spans="1:32" ht="22.5" customHeight="1" outlineLevel="2">
      <c r="A6" s="475">
        <v>1</v>
      </c>
      <c r="B6" s="476" t="s">
        <v>233</v>
      </c>
      <c r="C6" s="476" t="s">
        <v>234</v>
      </c>
      <c r="D6" s="38"/>
      <c r="E6" s="475"/>
      <c r="F6" s="477"/>
      <c r="G6" s="38" t="s">
        <v>235</v>
      </c>
      <c r="H6" s="478">
        <v>54</v>
      </c>
      <c r="I6" s="479">
        <f>H6*500*3</f>
        <v>81000</v>
      </c>
      <c r="J6" s="480"/>
      <c r="K6" s="481"/>
      <c r="L6" s="480"/>
      <c r="M6" s="482"/>
      <c r="N6" s="480"/>
      <c r="O6" s="481"/>
      <c r="P6" s="480"/>
      <c r="Q6" s="483"/>
      <c r="R6" s="480"/>
      <c r="S6" s="483"/>
      <c r="T6" s="483"/>
      <c r="U6" s="482"/>
      <c r="V6" s="482"/>
      <c r="W6" s="484"/>
      <c r="X6" s="482"/>
      <c r="Y6" s="480"/>
      <c r="Z6" s="483"/>
      <c r="AA6" s="480"/>
      <c r="AB6" s="482"/>
      <c r="AC6" s="480"/>
      <c r="AD6" s="483"/>
      <c r="AE6" s="485">
        <f>SUM(F6,I6,K6,M6,O6,Q6,S6,T6:V6,X6,Z6,AB6,AD6)</f>
        <v>81000</v>
      </c>
      <c r="AF6" s="486" t="str">
        <f>'[1]จัดสรรธุรกิจเฉพาะ'!$E$106</f>
        <v>285-6-00387-7</v>
      </c>
    </row>
    <row r="7" spans="1:32" ht="22.5" customHeight="1" outlineLevel="2">
      <c r="A7" s="487">
        <v>2</v>
      </c>
      <c r="B7" s="488"/>
      <c r="C7" s="488" t="s">
        <v>236</v>
      </c>
      <c r="D7" s="39"/>
      <c r="E7" s="487"/>
      <c r="F7" s="489"/>
      <c r="G7" s="39" t="s">
        <v>235</v>
      </c>
      <c r="H7" s="490">
        <v>223</v>
      </c>
      <c r="I7" s="491">
        <f aca="true" t="shared" si="0" ref="I7:I79">H7*500*3</f>
        <v>334500</v>
      </c>
      <c r="J7" s="41" t="s">
        <v>237</v>
      </c>
      <c r="K7" s="492">
        <v>209244</v>
      </c>
      <c r="L7" s="493" t="s">
        <v>238</v>
      </c>
      <c r="M7" s="494">
        <v>98034.75</v>
      </c>
      <c r="N7" s="493"/>
      <c r="O7" s="492"/>
      <c r="P7" s="493"/>
      <c r="Q7" s="495"/>
      <c r="R7" s="493"/>
      <c r="S7" s="495"/>
      <c r="T7" s="495"/>
      <c r="U7" s="494"/>
      <c r="V7" s="494"/>
      <c r="W7" s="496"/>
      <c r="X7" s="494"/>
      <c r="Y7" s="493"/>
      <c r="Z7" s="495"/>
      <c r="AA7" s="493"/>
      <c r="AB7" s="494"/>
      <c r="AC7" s="493"/>
      <c r="AD7" s="495"/>
      <c r="AE7" s="497">
        <f aca="true" t="shared" si="1" ref="AE7:AE79">SUM(F7,I7,K7,M7,O7,Q7,S7,T7:V7,X7,Z7,AB7,AD7)</f>
        <v>641778.75</v>
      </c>
      <c r="AF7" s="498" t="str">
        <f>'[1]จัดสรรธุรกิจเฉพาะ'!$E$108</f>
        <v>285-6-00386-9</v>
      </c>
    </row>
    <row r="8" spans="1:32" ht="22.5" customHeight="1" outlineLevel="2">
      <c r="A8" s="487">
        <v>3</v>
      </c>
      <c r="B8" s="488"/>
      <c r="C8" s="488" t="s">
        <v>239</v>
      </c>
      <c r="D8" s="39"/>
      <c r="E8" s="487"/>
      <c r="F8" s="489"/>
      <c r="G8" s="39" t="s">
        <v>235</v>
      </c>
      <c r="H8" s="490">
        <v>592</v>
      </c>
      <c r="I8" s="491">
        <f t="shared" si="0"/>
        <v>888000</v>
      </c>
      <c r="J8" s="41" t="s">
        <v>237</v>
      </c>
      <c r="K8" s="491">
        <v>134358</v>
      </c>
      <c r="L8" s="41" t="s">
        <v>240</v>
      </c>
      <c r="M8" s="48">
        <v>75487.85</v>
      </c>
      <c r="N8" s="41"/>
      <c r="O8" s="491"/>
      <c r="P8" s="493"/>
      <c r="Q8" s="495"/>
      <c r="R8" s="493"/>
      <c r="S8" s="495"/>
      <c r="T8" s="495"/>
      <c r="U8" s="494"/>
      <c r="V8" s="494"/>
      <c r="W8" s="496"/>
      <c r="X8" s="494"/>
      <c r="Y8" s="493"/>
      <c r="Z8" s="495"/>
      <c r="AA8" s="493"/>
      <c r="AB8" s="494"/>
      <c r="AC8" s="493"/>
      <c r="AD8" s="495"/>
      <c r="AE8" s="497">
        <f t="shared" si="1"/>
        <v>1097845.85</v>
      </c>
      <c r="AF8" s="499" t="s">
        <v>241</v>
      </c>
    </row>
    <row r="9" spans="1:32" ht="22.5" customHeight="1" outlineLevel="2">
      <c r="A9" s="487">
        <v>4</v>
      </c>
      <c r="B9" s="488"/>
      <c r="C9" s="488" t="s">
        <v>242</v>
      </c>
      <c r="D9" s="39"/>
      <c r="E9" s="487"/>
      <c r="F9" s="489"/>
      <c r="G9" s="39" t="s">
        <v>235</v>
      </c>
      <c r="H9" s="490">
        <v>226</v>
      </c>
      <c r="I9" s="491">
        <f t="shared" si="0"/>
        <v>339000</v>
      </c>
      <c r="J9" s="41" t="s">
        <v>237</v>
      </c>
      <c r="K9" s="491">
        <v>194628</v>
      </c>
      <c r="L9" s="41"/>
      <c r="M9" s="48"/>
      <c r="N9" s="41"/>
      <c r="O9" s="491"/>
      <c r="P9" s="493"/>
      <c r="Q9" s="495"/>
      <c r="R9" s="493"/>
      <c r="S9" s="495"/>
      <c r="T9" s="495"/>
      <c r="U9" s="494"/>
      <c r="V9" s="494"/>
      <c r="W9" s="496"/>
      <c r="X9" s="494"/>
      <c r="Y9" s="493"/>
      <c r="Z9" s="495"/>
      <c r="AA9" s="493"/>
      <c r="AB9" s="494"/>
      <c r="AC9" s="493"/>
      <c r="AD9" s="495"/>
      <c r="AE9" s="497">
        <f t="shared" si="1"/>
        <v>533628</v>
      </c>
      <c r="AF9" s="499" t="s">
        <v>243</v>
      </c>
    </row>
    <row r="10" spans="1:32" ht="22.5" customHeight="1" outlineLevel="2">
      <c r="A10" s="487">
        <v>5</v>
      </c>
      <c r="B10" s="488"/>
      <c r="C10" s="488" t="s">
        <v>244</v>
      </c>
      <c r="D10" s="39"/>
      <c r="E10" s="487"/>
      <c r="F10" s="489"/>
      <c r="G10" s="39" t="s">
        <v>235</v>
      </c>
      <c r="H10" s="490">
        <v>222</v>
      </c>
      <c r="I10" s="491">
        <f t="shared" si="0"/>
        <v>333000</v>
      </c>
      <c r="J10" s="41" t="s">
        <v>237</v>
      </c>
      <c r="K10" s="491">
        <v>420294</v>
      </c>
      <c r="L10" s="41"/>
      <c r="M10" s="48"/>
      <c r="N10" s="41" t="s">
        <v>245</v>
      </c>
      <c r="O10" s="491">
        <v>40000</v>
      </c>
      <c r="P10" s="493"/>
      <c r="Q10" s="495"/>
      <c r="R10" s="493"/>
      <c r="S10" s="495"/>
      <c r="T10" s="495"/>
      <c r="U10" s="494"/>
      <c r="V10" s="494"/>
      <c r="W10" s="496"/>
      <c r="X10" s="494"/>
      <c r="Y10" s="493"/>
      <c r="Z10" s="495"/>
      <c r="AA10" s="493"/>
      <c r="AB10" s="494"/>
      <c r="AC10" s="493"/>
      <c r="AD10" s="495"/>
      <c r="AE10" s="497">
        <f t="shared" si="1"/>
        <v>793294</v>
      </c>
      <c r="AF10" s="499" t="s">
        <v>246</v>
      </c>
    </row>
    <row r="11" spans="1:32" ht="22.5" customHeight="1" outlineLevel="2">
      <c r="A11" s="487">
        <v>6</v>
      </c>
      <c r="B11" s="488"/>
      <c r="C11" s="488" t="s">
        <v>247</v>
      </c>
      <c r="D11" s="39"/>
      <c r="E11" s="487"/>
      <c r="F11" s="489"/>
      <c r="G11" s="39" t="s">
        <v>235</v>
      </c>
      <c r="H11" s="490">
        <v>293</v>
      </c>
      <c r="I11" s="491">
        <f t="shared" si="0"/>
        <v>439500</v>
      </c>
      <c r="J11" s="41" t="s">
        <v>237</v>
      </c>
      <c r="K11" s="491">
        <v>230076</v>
      </c>
      <c r="L11" s="41"/>
      <c r="M11" s="48"/>
      <c r="N11" s="41"/>
      <c r="O11" s="491"/>
      <c r="P11" s="493"/>
      <c r="Q11" s="495"/>
      <c r="R11" s="493"/>
      <c r="S11" s="495"/>
      <c r="T11" s="495"/>
      <c r="U11" s="494"/>
      <c r="V11" s="494"/>
      <c r="W11" s="496"/>
      <c r="X11" s="494"/>
      <c r="Y11" s="493"/>
      <c r="Z11" s="495"/>
      <c r="AA11" s="493"/>
      <c r="AB11" s="494"/>
      <c r="AC11" s="493"/>
      <c r="AD11" s="495"/>
      <c r="AE11" s="497">
        <f t="shared" si="1"/>
        <v>669576</v>
      </c>
      <c r="AF11" s="499" t="s">
        <v>248</v>
      </c>
    </row>
    <row r="12" spans="1:32" ht="22.5" customHeight="1" outlineLevel="2">
      <c r="A12" s="487">
        <v>7</v>
      </c>
      <c r="B12" s="488"/>
      <c r="C12" s="488" t="s">
        <v>249</v>
      </c>
      <c r="D12" s="39"/>
      <c r="E12" s="487"/>
      <c r="F12" s="489"/>
      <c r="G12" s="39" t="s">
        <v>235</v>
      </c>
      <c r="H12" s="490">
        <v>153</v>
      </c>
      <c r="I12" s="491">
        <f t="shared" si="0"/>
        <v>229500</v>
      </c>
      <c r="J12" s="41" t="s">
        <v>237</v>
      </c>
      <c r="K12" s="491">
        <v>34440</v>
      </c>
      <c r="L12" s="41"/>
      <c r="M12" s="48"/>
      <c r="N12" s="41"/>
      <c r="O12" s="491"/>
      <c r="P12" s="493"/>
      <c r="Q12" s="495"/>
      <c r="R12" s="493"/>
      <c r="S12" s="495"/>
      <c r="T12" s="495"/>
      <c r="U12" s="494"/>
      <c r="V12" s="494"/>
      <c r="W12" s="496"/>
      <c r="X12" s="494"/>
      <c r="Y12" s="493"/>
      <c r="Z12" s="495"/>
      <c r="AA12" s="493"/>
      <c r="AB12" s="494"/>
      <c r="AC12" s="493"/>
      <c r="AD12" s="495"/>
      <c r="AE12" s="497">
        <f t="shared" si="1"/>
        <v>263940</v>
      </c>
      <c r="AF12" s="499" t="s">
        <v>250</v>
      </c>
    </row>
    <row r="13" spans="1:32" ht="22.5" customHeight="1" outlineLevel="2">
      <c r="A13" s="487">
        <v>8</v>
      </c>
      <c r="B13" s="488"/>
      <c r="C13" s="488" t="s">
        <v>251</v>
      </c>
      <c r="D13" s="39"/>
      <c r="E13" s="487"/>
      <c r="F13" s="489"/>
      <c r="G13" s="39" t="s">
        <v>235</v>
      </c>
      <c r="H13" s="490">
        <v>6</v>
      </c>
      <c r="I13" s="491">
        <f t="shared" si="0"/>
        <v>9000</v>
      </c>
      <c r="J13" s="41"/>
      <c r="K13" s="491"/>
      <c r="L13" s="41"/>
      <c r="M13" s="48"/>
      <c r="N13" s="41"/>
      <c r="O13" s="491"/>
      <c r="P13" s="493"/>
      <c r="Q13" s="495"/>
      <c r="R13" s="493"/>
      <c r="S13" s="495"/>
      <c r="T13" s="495"/>
      <c r="U13" s="494"/>
      <c r="V13" s="494"/>
      <c r="W13" s="496"/>
      <c r="X13" s="494"/>
      <c r="Y13" s="493"/>
      <c r="Z13" s="495"/>
      <c r="AA13" s="493"/>
      <c r="AB13" s="494"/>
      <c r="AC13" s="493"/>
      <c r="AD13" s="495"/>
      <c r="AE13" s="497">
        <f t="shared" si="1"/>
        <v>9000</v>
      </c>
      <c r="AF13" s="499" t="s">
        <v>252</v>
      </c>
    </row>
    <row r="14" spans="1:32" ht="22.5" customHeight="1" outlineLevel="2">
      <c r="A14" s="487">
        <v>9</v>
      </c>
      <c r="B14" s="488"/>
      <c r="C14" s="488" t="s">
        <v>253</v>
      </c>
      <c r="D14" s="39"/>
      <c r="E14" s="487"/>
      <c r="F14" s="489"/>
      <c r="G14" s="39" t="s">
        <v>235</v>
      </c>
      <c r="H14" s="490">
        <v>130</v>
      </c>
      <c r="I14" s="491">
        <f t="shared" si="0"/>
        <v>195000</v>
      </c>
      <c r="J14" s="41" t="s">
        <v>237</v>
      </c>
      <c r="K14" s="491">
        <v>130956</v>
      </c>
      <c r="L14" s="41"/>
      <c r="M14" s="48"/>
      <c r="N14" s="41"/>
      <c r="O14" s="491"/>
      <c r="P14" s="493"/>
      <c r="Q14" s="495"/>
      <c r="R14" s="493"/>
      <c r="S14" s="495"/>
      <c r="T14" s="495"/>
      <c r="U14" s="494"/>
      <c r="V14" s="494"/>
      <c r="W14" s="496"/>
      <c r="X14" s="494"/>
      <c r="Y14" s="493"/>
      <c r="Z14" s="495"/>
      <c r="AA14" s="493"/>
      <c r="AB14" s="494"/>
      <c r="AC14" s="493"/>
      <c r="AD14" s="495"/>
      <c r="AE14" s="497">
        <f t="shared" si="1"/>
        <v>325956</v>
      </c>
      <c r="AF14" s="499" t="s">
        <v>254</v>
      </c>
    </row>
    <row r="15" spans="1:32" ht="22.5" customHeight="1" outlineLevel="2">
      <c r="A15" s="487">
        <v>10</v>
      </c>
      <c r="B15" s="488"/>
      <c r="C15" s="488" t="s">
        <v>255</v>
      </c>
      <c r="D15" s="39"/>
      <c r="E15" s="487"/>
      <c r="F15" s="489"/>
      <c r="G15" s="39" t="s">
        <v>235</v>
      </c>
      <c r="H15" s="490">
        <v>402</v>
      </c>
      <c r="I15" s="491">
        <f t="shared" si="0"/>
        <v>603000</v>
      </c>
      <c r="J15" s="41"/>
      <c r="K15" s="491"/>
      <c r="L15" s="41"/>
      <c r="M15" s="48"/>
      <c r="N15" s="41"/>
      <c r="O15" s="491"/>
      <c r="P15" s="493"/>
      <c r="Q15" s="495"/>
      <c r="R15" s="493"/>
      <c r="S15" s="495"/>
      <c r="T15" s="495"/>
      <c r="U15" s="494"/>
      <c r="V15" s="494"/>
      <c r="W15" s="496"/>
      <c r="X15" s="494"/>
      <c r="Y15" s="493"/>
      <c r="Z15" s="495"/>
      <c r="AA15" s="493"/>
      <c r="AB15" s="494"/>
      <c r="AC15" s="493"/>
      <c r="AD15" s="495"/>
      <c r="AE15" s="497">
        <f t="shared" si="1"/>
        <v>603000</v>
      </c>
      <c r="AF15" s="499" t="s">
        <v>256</v>
      </c>
    </row>
    <row r="16" spans="1:32" ht="22.5" customHeight="1" outlineLevel="2">
      <c r="A16" s="487">
        <v>11</v>
      </c>
      <c r="B16" s="488"/>
      <c r="C16" s="488" t="s">
        <v>257</v>
      </c>
      <c r="D16" s="39"/>
      <c r="E16" s="487"/>
      <c r="F16" s="489"/>
      <c r="G16" s="39" t="s">
        <v>235</v>
      </c>
      <c r="H16" s="490">
        <v>305</v>
      </c>
      <c r="I16" s="491">
        <f t="shared" si="0"/>
        <v>457500</v>
      </c>
      <c r="J16" s="41"/>
      <c r="K16" s="491"/>
      <c r="L16" s="41"/>
      <c r="M16" s="48"/>
      <c r="N16" s="41"/>
      <c r="O16" s="491"/>
      <c r="P16" s="493"/>
      <c r="Q16" s="495"/>
      <c r="R16" s="493"/>
      <c r="S16" s="495"/>
      <c r="T16" s="495"/>
      <c r="U16" s="494"/>
      <c r="V16" s="494"/>
      <c r="W16" s="496"/>
      <c r="X16" s="494"/>
      <c r="Y16" s="493"/>
      <c r="Z16" s="495"/>
      <c r="AA16" s="493"/>
      <c r="AB16" s="494"/>
      <c r="AC16" s="493"/>
      <c r="AD16" s="495"/>
      <c r="AE16" s="497">
        <f t="shared" si="1"/>
        <v>457500</v>
      </c>
      <c r="AF16" s="499" t="s">
        <v>258</v>
      </c>
    </row>
    <row r="17" spans="1:32" ht="22.5" customHeight="1" outlineLevel="2">
      <c r="A17" s="487">
        <v>12</v>
      </c>
      <c r="B17" s="488"/>
      <c r="C17" s="488" t="s">
        <v>259</v>
      </c>
      <c r="D17" s="39"/>
      <c r="E17" s="487"/>
      <c r="F17" s="489"/>
      <c r="G17" s="39" t="s">
        <v>235</v>
      </c>
      <c r="H17" s="490">
        <v>418</v>
      </c>
      <c r="I17" s="491">
        <f t="shared" si="0"/>
        <v>627000</v>
      </c>
      <c r="J17" s="41" t="s">
        <v>237</v>
      </c>
      <c r="K17" s="491">
        <v>88704</v>
      </c>
      <c r="L17" s="41"/>
      <c r="M17" s="48"/>
      <c r="N17" s="41"/>
      <c r="O17" s="491"/>
      <c r="P17" s="493"/>
      <c r="Q17" s="495"/>
      <c r="R17" s="493"/>
      <c r="S17" s="495"/>
      <c r="T17" s="495"/>
      <c r="U17" s="494"/>
      <c r="V17" s="494"/>
      <c r="W17" s="496"/>
      <c r="X17" s="494"/>
      <c r="Y17" s="493"/>
      <c r="Z17" s="495"/>
      <c r="AA17" s="493"/>
      <c r="AB17" s="494"/>
      <c r="AC17" s="493"/>
      <c r="AD17" s="495"/>
      <c r="AE17" s="497">
        <f t="shared" si="1"/>
        <v>715704</v>
      </c>
      <c r="AF17" s="499" t="s">
        <v>260</v>
      </c>
    </row>
    <row r="18" spans="1:32" ht="22.5" customHeight="1" outlineLevel="2">
      <c r="A18" s="500">
        <v>13</v>
      </c>
      <c r="B18" s="501"/>
      <c r="C18" s="501" t="s">
        <v>261</v>
      </c>
      <c r="D18" s="40"/>
      <c r="E18" s="500"/>
      <c r="F18" s="502"/>
      <c r="G18" s="40" t="s">
        <v>235</v>
      </c>
      <c r="H18" s="503">
        <v>426</v>
      </c>
      <c r="I18" s="504">
        <f t="shared" si="0"/>
        <v>639000</v>
      </c>
      <c r="J18" s="42" t="s">
        <v>237</v>
      </c>
      <c r="K18" s="504">
        <v>68880</v>
      </c>
      <c r="L18" s="42"/>
      <c r="M18" s="49"/>
      <c r="N18" s="42"/>
      <c r="O18" s="504"/>
      <c r="P18" s="505"/>
      <c r="Q18" s="506"/>
      <c r="R18" s="505"/>
      <c r="S18" s="506"/>
      <c r="T18" s="506"/>
      <c r="U18" s="507"/>
      <c r="V18" s="507"/>
      <c r="W18" s="508"/>
      <c r="X18" s="507"/>
      <c r="Y18" s="505"/>
      <c r="Z18" s="506"/>
      <c r="AA18" s="505"/>
      <c r="AB18" s="507"/>
      <c r="AC18" s="505"/>
      <c r="AD18" s="506"/>
      <c r="AE18" s="509">
        <f t="shared" si="1"/>
        <v>707880</v>
      </c>
      <c r="AF18" s="510" t="s">
        <v>262</v>
      </c>
    </row>
    <row r="19" spans="1:32" ht="22.5" customHeight="1" outlineLevel="2">
      <c r="A19" s="525">
        <v>14</v>
      </c>
      <c r="B19" s="476" t="s">
        <v>9</v>
      </c>
      <c r="C19" s="476" t="s">
        <v>263</v>
      </c>
      <c r="D19" s="38"/>
      <c r="E19" s="475"/>
      <c r="F19" s="477"/>
      <c r="G19" s="38" t="s">
        <v>235</v>
      </c>
      <c r="H19" s="478">
        <v>247</v>
      </c>
      <c r="I19" s="479">
        <f t="shared" si="0"/>
        <v>370500</v>
      </c>
      <c r="J19" s="43"/>
      <c r="K19" s="479"/>
      <c r="L19" s="43"/>
      <c r="M19" s="46"/>
      <c r="N19" s="43"/>
      <c r="O19" s="479"/>
      <c r="P19" s="480"/>
      <c r="Q19" s="483"/>
      <c r="R19" s="480"/>
      <c r="S19" s="483"/>
      <c r="T19" s="483"/>
      <c r="U19" s="482"/>
      <c r="V19" s="482"/>
      <c r="W19" s="484"/>
      <c r="X19" s="482"/>
      <c r="Y19" s="480"/>
      <c r="Z19" s="483"/>
      <c r="AA19" s="480"/>
      <c r="AB19" s="482"/>
      <c r="AC19" s="480"/>
      <c r="AD19" s="483"/>
      <c r="AE19" s="485">
        <f t="shared" si="1"/>
        <v>370500</v>
      </c>
      <c r="AF19" s="511" t="s">
        <v>264</v>
      </c>
    </row>
    <row r="20" spans="1:32" ht="22.5" customHeight="1" outlineLevel="2">
      <c r="A20" s="487">
        <v>15</v>
      </c>
      <c r="B20" s="488"/>
      <c r="C20" s="488" t="s">
        <v>265</v>
      </c>
      <c r="D20" s="39"/>
      <c r="E20" s="487"/>
      <c r="F20" s="489"/>
      <c r="G20" s="39" t="s">
        <v>235</v>
      </c>
      <c r="H20" s="490">
        <v>101</v>
      </c>
      <c r="I20" s="491">
        <f t="shared" si="0"/>
        <v>151500</v>
      </c>
      <c r="J20" s="41"/>
      <c r="K20" s="491"/>
      <c r="L20" s="41"/>
      <c r="M20" s="48"/>
      <c r="N20" s="41"/>
      <c r="O20" s="491"/>
      <c r="P20" s="493"/>
      <c r="Q20" s="495"/>
      <c r="R20" s="493"/>
      <c r="S20" s="495"/>
      <c r="T20" s="495"/>
      <c r="U20" s="494"/>
      <c r="V20" s="494"/>
      <c r="W20" s="496"/>
      <c r="X20" s="494"/>
      <c r="Y20" s="493"/>
      <c r="Z20" s="495"/>
      <c r="AA20" s="493"/>
      <c r="AB20" s="494"/>
      <c r="AC20" s="493"/>
      <c r="AD20" s="495"/>
      <c r="AE20" s="497">
        <f t="shared" si="1"/>
        <v>151500</v>
      </c>
      <c r="AF20" s="499" t="s">
        <v>266</v>
      </c>
    </row>
    <row r="21" spans="1:32" ht="22.5" customHeight="1" outlineLevel="2">
      <c r="A21" s="487">
        <v>16</v>
      </c>
      <c r="B21" s="488"/>
      <c r="C21" s="488" t="s">
        <v>267</v>
      </c>
      <c r="D21" s="39"/>
      <c r="E21" s="487"/>
      <c r="F21" s="489"/>
      <c r="G21" s="39" t="s">
        <v>235</v>
      </c>
      <c r="H21" s="490">
        <v>178</v>
      </c>
      <c r="I21" s="491">
        <f t="shared" si="0"/>
        <v>267000</v>
      </c>
      <c r="J21" s="41"/>
      <c r="K21" s="491"/>
      <c r="L21" s="41"/>
      <c r="M21" s="48"/>
      <c r="N21" s="41"/>
      <c r="O21" s="491"/>
      <c r="P21" s="493"/>
      <c r="Q21" s="495"/>
      <c r="R21" s="493"/>
      <c r="S21" s="495"/>
      <c r="T21" s="495"/>
      <c r="U21" s="494"/>
      <c r="V21" s="494"/>
      <c r="W21" s="496"/>
      <c r="X21" s="494"/>
      <c r="Y21" s="493"/>
      <c r="Z21" s="495"/>
      <c r="AA21" s="493"/>
      <c r="AB21" s="494"/>
      <c r="AC21" s="493"/>
      <c r="AD21" s="495"/>
      <c r="AE21" s="497">
        <f t="shared" si="1"/>
        <v>267000</v>
      </c>
      <c r="AF21" s="499" t="s">
        <v>268</v>
      </c>
    </row>
    <row r="22" spans="1:32" ht="22.5" customHeight="1" outlineLevel="2">
      <c r="A22" s="487">
        <v>17</v>
      </c>
      <c r="B22" s="488"/>
      <c r="C22" s="488" t="s">
        <v>269</v>
      </c>
      <c r="D22" s="39"/>
      <c r="E22" s="487"/>
      <c r="F22" s="489"/>
      <c r="G22" s="39" t="s">
        <v>235</v>
      </c>
      <c r="H22" s="490">
        <v>483</v>
      </c>
      <c r="I22" s="491">
        <f t="shared" si="0"/>
        <v>724500</v>
      </c>
      <c r="J22" s="41" t="s">
        <v>237</v>
      </c>
      <c r="K22" s="491">
        <v>93114</v>
      </c>
      <c r="L22" s="41"/>
      <c r="M22" s="48"/>
      <c r="N22" s="41" t="s">
        <v>245</v>
      </c>
      <c r="O22" s="491">
        <v>40000</v>
      </c>
      <c r="P22" s="493"/>
      <c r="Q22" s="495"/>
      <c r="R22" s="493"/>
      <c r="S22" s="495"/>
      <c r="T22" s="495"/>
      <c r="U22" s="494"/>
      <c r="V22" s="494"/>
      <c r="W22" s="496"/>
      <c r="X22" s="494"/>
      <c r="Y22" s="493"/>
      <c r="Z22" s="495"/>
      <c r="AA22" s="493"/>
      <c r="AB22" s="494"/>
      <c r="AC22" s="493"/>
      <c r="AD22" s="495"/>
      <c r="AE22" s="497">
        <f t="shared" si="1"/>
        <v>857614</v>
      </c>
      <c r="AF22" s="499" t="s">
        <v>270</v>
      </c>
    </row>
    <row r="23" spans="1:32" ht="22.5" customHeight="1" outlineLevel="2">
      <c r="A23" s="487">
        <v>18</v>
      </c>
      <c r="B23" s="488"/>
      <c r="C23" s="488" t="s">
        <v>271</v>
      </c>
      <c r="D23" s="39"/>
      <c r="E23" s="487"/>
      <c r="F23" s="489"/>
      <c r="G23" s="39" t="s">
        <v>235</v>
      </c>
      <c r="H23" s="490">
        <v>531</v>
      </c>
      <c r="I23" s="491">
        <f t="shared" si="0"/>
        <v>796500</v>
      </c>
      <c r="J23" s="41" t="s">
        <v>237</v>
      </c>
      <c r="K23" s="491">
        <v>272118</v>
      </c>
      <c r="L23" s="41"/>
      <c r="M23" s="48"/>
      <c r="N23" s="41"/>
      <c r="O23" s="491"/>
      <c r="P23" s="493"/>
      <c r="Q23" s="495"/>
      <c r="R23" s="493"/>
      <c r="S23" s="495"/>
      <c r="T23" s="495"/>
      <c r="U23" s="494"/>
      <c r="V23" s="494"/>
      <c r="W23" s="496"/>
      <c r="X23" s="494"/>
      <c r="Y23" s="493"/>
      <c r="Z23" s="495"/>
      <c r="AA23" s="493"/>
      <c r="AB23" s="494"/>
      <c r="AC23" s="493"/>
      <c r="AD23" s="495"/>
      <c r="AE23" s="497">
        <f t="shared" si="1"/>
        <v>1068618</v>
      </c>
      <c r="AF23" s="499" t="s">
        <v>272</v>
      </c>
    </row>
    <row r="24" spans="1:32" ht="22.5" customHeight="1" outlineLevel="2">
      <c r="A24" s="487">
        <v>19</v>
      </c>
      <c r="B24" s="488"/>
      <c r="C24" s="488" t="s">
        <v>273</v>
      </c>
      <c r="D24" s="39"/>
      <c r="E24" s="487"/>
      <c r="F24" s="489"/>
      <c r="G24" s="39" t="s">
        <v>235</v>
      </c>
      <c r="H24" s="490">
        <v>237</v>
      </c>
      <c r="I24" s="491">
        <f t="shared" si="0"/>
        <v>355500</v>
      </c>
      <c r="J24" s="41" t="s">
        <v>237</v>
      </c>
      <c r="K24" s="491">
        <v>203238</v>
      </c>
      <c r="L24" s="41"/>
      <c r="M24" s="48"/>
      <c r="N24" s="41"/>
      <c r="O24" s="491"/>
      <c r="P24" s="493"/>
      <c r="Q24" s="495"/>
      <c r="R24" s="493"/>
      <c r="S24" s="495"/>
      <c r="T24" s="495"/>
      <c r="U24" s="494"/>
      <c r="V24" s="494"/>
      <c r="W24" s="496"/>
      <c r="X24" s="494"/>
      <c r="Y24" s="493"/>
      <c r="Z24" s="495"/>
      <c r="AA24" s="493"/>
      <c r="AB24" s="494"/>
      <c r="AC24" s="493"/>
      <c r="AD24" s="495"/>
      <c r="AE24" s="497">
        <f t="shared" si="1"/>
        <v>558738</v>
      </c>
      <c r="AF24" s="499" t="s">
        <v>274</v>
      </c>
    </row>
    <row r="25" spans="1:32" ht="22.5" customHeight="1" outlineLevel="2">
      <c r="A25" s="487">
        <v>20</v>
      </c>
      <c r="B25" s="488"/>
      <c r="C25" s="488" t="s">
        <v>275</v>
      </c>
      <c r="D25" s="39"/>
      <c r="E25" s="487"/>
      <c r="F25" s="489"/>
      <c r="G25" s="39" t="s">
        <v>235</v>
      </c>
      <c r="H25" s="490">
        <v>146</v>
      </c>
      <c r="I25" s="491">
        <f t="shared" si="0"/>
        <v>219000</v>
      </c>
      <c r="J25" s="41" t="s">
        <v>237</v>
      </c>
      <c r="K25" s="491">
        <v>168798</v>
      </c>
      <c r="L25" s="41"/>
      <c r="M25" s="48"/>
      <c r="N25" s="41" t="s">
        <v>245</v>
      </c>
      <c r="O25" s="491">
        <v>30000</v>
      </c>
      <c r="P25" s="493"/>
      <c r="Q25" s="495"/>
      <c r="R25" s="493"/>
      <c r="S25" s="495"/>
      <c r="T25" s="495"/>
      <c r="U25" s="494"/>
      <c r="V25" s="494"/>
      <c r="W25" s="496"/>
      <c r="X25" s="494"/>
      <c r="Y25" s="493"/>
      <c r="Z25" s="495"/>
      <c r="AA25" s="493"/>
      <c r="AB25" s="494"/>
      <c r="AC25" s="493"/>
      <c r="AD25" s="495"/>
      <c r="AE25" s="497">
        <f t="shared" si="1"/>
        <v>417798</v>
      </c>
      <c r="AF25" s="499" t="s">
        <v>276</v>
      </c>
    </row>
    <row r="26" spans="1:32" ht="22.5" customHeight="1" outlineLevel="2">
      <c r="A26" s="487">
        <v>21</v>
      </c>
      <c r="B26" s="488"/>
      <c r="C26" s="488" t="s">
        <v>277</v>
      </c>
      <c r="D26" s="39"/>
      <c r="E26" s="487"/>
      <c r="F26" s="489"/>
      <c r="G26" s="39" t="s">
        <v>235</v>
      </c>
      <c r="H26" s="490">
        <v>166</v>
      </c>
      <c r="I26" s="491">
        <f t="shared" si="0"/>
        <v>249000</v>
      </c>
      <c r="J26" s="41" t="s">
        <v>237</v>
      </c>
      <c r="K26" s="491">
        <v>295344</v>
      </c>
      <c r="L26" s="41"/>
      <c r="M26" s="48"/>
      <c r="N26" s="41"/>
      <c r="O26" s="491"/>
      <c r="P26" s="493"/>
      <c r="Q26" s="495"/>
      <c r="R26" s="493"/>
      <c r="S26" s="495"/>
      <c r="T26" s="495"/>
      <c r="U26" s="494"/>
      <c r="V26" s="494"/>
      <c r="W26" s="496"/>
      <c r="X26" s="494"/>
      <c r="Y26" s="493"/>
      <c r="Z26" s="495"/>
      <c r="AA26" s="493"/>
      <c r="AB26" s="494"/>
      <c r="AC26" s="493"/>
      <c r="AD26" s="495"/>
      <c r="AE26" s="497">
        <f>SUM(F26,I26,K26,M26,O26,Q26,S26,T26:V26,X26,Z26,AB26,AD26)</f>
        <v>544344</v>
      </c>
      <c r="AF26" s="499" t="s">
        <v>278</v>
      </c>
    </row>
    <row r="27" spans="1:32" ht="22.5" customHeight="1" outlineLevel="2">
      <c r="A27" s="487">
        <v>22</v>
      </c>
      <c r="B27" s="488"/>
      <c r="C27" s="488" t="s">
        <v>279</v>
      </c>
      <c r="D27" s="39"/>
      <c r="E27" s="487"/>
      <c r="F27" s="489"/>
      <c r="G27" s="39" t="s">
        <v>235</v>
      </c>
      <c r="H27" s="490">
        <v>65</v>
      </c>
      <c r="I27" s="491">
        <f t="shared" si="0"/>
        <v>97500</v>
      </c>
      <c r="J27" s="41" t="s">
        <v>237</v>
      </c>
      <c r="K27" s="491">
        <v>226464</v>
      </c>
      <c r="L27" s="41" t="s">
        <v>238</v>
      </c>
      <c r="M27" s="48">
        <v>75487.85</v>
      </c>
      <c r="N27" s="41"/>
      <c r="O27" s="491"/>
      <c r="P27" s="493"/>
      <c r="Q27" s="495"/>
      <c r="R27" s="493"/>
      <c r="S27" s="495"/>
      <c r="T27" s="495"/>
      <c r="U27" s="494"/>
      <c r="V27" s="494"/>
      <c r="W27" s="496"/>
      <c r="X27" s="494"/>
      <c r="Y27" s="493"/>
      <c r="Z27" s="495"/>
      <c r="AA27" s="493"/>
      <c r="AB27" s="494"/>
      <c r="AC27" s="493"/>
      <c r="AD27" s="495"/>
      <c r="AE27" s="497">
        <f t="shared" si="1"/>
        <v>399451.85</v>
      </c>
      <c r="AF27" s="499" t="s">
        <v>280</v>
      </c>
    </row>
    <row r="28" spans="1:32" ht="22.5" customHeight="1" outlineLevel="2">
      <c r="A28" s="487">
        <v>23</v>
      </c>
      <c r="B28" s="488"/>
      <c r="C28" s="488" t="s">
        <v>109</v>
      </c>
      <c r="D28" s="39"/>
      <c r="E28" s="487"/>
      <c r="F28" s="489"/>
      <c r="G28" s="39" t="s">
        <v>235</v>
      </c>
      <c r="H28" s="490">
        <v>264</v>
      </c>
      <c r="I28" s="491">
        <f t="shared" si="0"/>
        <v>396000</v>
      </c>
      <c r="J28" s="41"/>
      <c r="K28" s="491"/>
      <c r="L28" s="41"/>
      <c r="M28" s="48"/>
      <c r="N28" s="41"/>
      <c r="O28" s="491"/>
      <c r="P28" s="493"/>
      <c r="Q28" s="495"/>
      <c r="R28" s="493"/>
      <c r="S28" s="495"/>
      <c r="T28" s="495"/>
      <c r="U28" s="494"/>
      <c r="V28" s="494"/>
      <c r="W28" s="496"/>
      <c r="X28" s="494"/>
      <c r="Y28" s="493"/>
      <c r="Z28" s="495"/>
      <c r="AA28" s="493"/>
      <c r="AB28" s="494"/>
      <c r="AC28" s="493"/>
      <c r="AD28" s="495"/>
      <c r="AE28" s="497">
        <f t="shared" si="1"/>
        <v>396000</v>
      </c>
      <c r="AF28" s="499" t="s">
        <v>281</v>
      </c>
    </row>
    <row r="29" spans="1:32" ht="22.5" customHeight="1" outlineLevel="2">
      <c r="A29" s="487">
        <v>24</v>
      </c>
      <c r="B29" s="488"/>
      <c r="C29" s="488" t="s">
        <v>175</v>
      </c>
      <c r="D29" s="39"/>
      <c r="E29" s="487"/>
      <c r="F29" s="489"/>
      <c r="G29" s="39" t="s">
        <v>235</v>
      </c>
      <c r="H29" s="490">
        <v>223</v>
      </c>
      <c r="I29" s="491">
        <f t="shared" si="0"/>
        <v>334500</v>
      </c>
      <c r="J29" s="41" t="s">
        <v>237</v>
      </c>
      <c r="K29" s="491">
        <v>260904</v>
      </c>
      <c r="L29" s="41"/>
      <c r="M29" s="48"/>
      <c r="N29" s="41"/>
      <c r="O29" s="491"/>
      <c r="P29" s="493"/>
      <c r="Q29" s="495"/>
      <c r="R29" s="493"/>
      <c r="S29" s="495"/>
      <c r="T29" s="495"/>
      <c r="U29" s="494"/>
      <c r="V29" s="494"/>
      <c r="W29" s="496"/>
      <c r="X29" s="494"/>
      <c r="Y29" s="493"/>
      <c r="Z29" s="495"/>
      <c r="AA29" s="493"/>
      <c r="AB29" s="494"/>
      <c r="AC29" s="493"/>
      <c r="AD29" s="495"/>
      <c r="AE29" s="497">
        <f t="shared" si="1"/>
        <v>595404</v>
      </c>
      <c r="AF29" s="499" t="s">
        <v>282</v>
      </c>
    </row>
    <row r="30" spans="1:32" ht="22.5" customHeight="1" outlineLevel="2">
      <c r="A30" s="500">
        <v>25</v>
      </c>
      <c r="B30" s="501"/>
      <c r="C30" s="501" t="s">
        <v>283</v>
      </c>
      <c r="D30" s="40"/>
      <c r="E30" s="500"/>
      <c r="F30" s="502"/>
      <c r="G30" s="40" t="s">
        <v>235</v>
      </c>
      <c r="H30" s="503">
        <v>27</v>
      </c>
      <c r="I30" s="504">
        <f t="shared" si="0"/>
        <v>40500</v>
      </c>
      <c r="J30" s="42"/>
      <c r="K30" s="504"/>
      <c r="L30" s="42"/>
      <c r="M30" s="49"/>
      <c r="N30" s="42"/>
      <c r="O30" s="504"/>
      <c r="P30" s="505"/>
      <c r="Q30" s="506"/>
      <c r="R30" s="505"/>
      <c r="S30" s="506"/>
      <c r="T30" s="506"/>
      <c r="U30" s="507"/>
      <c r="V30" s="507"/>
      <c r="W30" s="508"/>
      <c r="X30" s="507"/>
      <c r="Y30" s="505"/>
      <c r="Z30" s="506"/>
      <c r="AA30" s="505"/>
      <c r="AB30" s="507"/>
      <c r="AC30" s="505"/>
      <c r="AD30" s="506"/>
      <c r="AE30" s="509">
        <f t="shared" si="1"/>
        <v>40500</v>
      </c>
      <c r="AF30" s="510" t="s">
        <v>284</v>
      </c>
    </row>
    <row r="31" spans="1:32" s="524" customFormat="1" ht="22.5" customHeight="1" outlineLevel="2">
      <c r="A31" s="512"/>
      <c r="B31" s="513"/>
      <c r="C31" s="513"/>
      <c r="D31" s="514"/>
      <c r="E31" s="512"/>
      <c r="F31" s="515"/>
      <c r="G31" s="514"/>
      <c r="H31" s="516"/>
      <c r="I31" s="517"/>
      <c r="J31" s="518"/>
      <c r="K31" s="517"/>
      <c r="L31" s="518"/>
      <c r="M31" s="519"/>
      <c r="N31" s="518"/>
      <c r="O31" s="517"/>
      <c r="P31" s="518"/>
      <c r="Q31" s="520"/>
      <c r="R31" s="518"/>
      <c r="S31" s="520"/>
      <c r="T31" s="520"/>
      <c r="U31" s="519"/>
      <c r="V31" s="519"/>
      <c r="W31" s="521"/>
      <c r="X31" s="519"/>
      <c r="Y31" s="518"/>
      <c r="Z31" s="520"/>
      <c r="AA31" s="518"/>
      <c r="AB31" s="519"/>
      <c r="AC31" s="518"/>
      <c r="AD31" s="520"/>
      <c r="AE31" s="522"/>
      <c r="AF31" s="523"/>
    </row>
    <row r="32" spans="1:32" s="524" customFormat="1" ht="22.5" customHeight="1" outlineLevel="2">
      <c r="A32" s="512"/>
      <c r="B32" s="513"/>
      <c r="C32" s="513"/>
      <c r="D32" s="514"/>
      <c r="E32" s="512"/>
      <c r="F32" s="515"/>
      <c r="G32" s="514"/>
      <c r="H32" s="516"/>
      <c r="I32" s="517"/>
      <c r="J32" s="518"/>
      <c r="K32" s="517"/>
      <c r="L32" s="518"/>
      <c r="M32" s="519"/>
      <c r="N32" s="518"/>
      <c r="O32" s="517"/>
      <c r="P32" s="518"/>
      <c r="Q32" s="520"/>
      <c r="R32" s="518"/>
      <c r="S32" s="520"/>
      <c r="T32" s="520"/>
      <c r="U32" s="519"/>
      <c r="V32" s="519"/>
      <c r="W32" s="521"/>
      <c r="X32" s="519"/>
      <c r="Y32" s="518"/>
      <c r="Z32" s="520"/>
      <c r="AA32" s="518"/>
      <c r="AB32" s="519"/>
      <c r="AC32" s="518"/>
      <c r="AD32" s="520"/>
      <c r="AE32" s="522"/>
      <c r="AF32" s="523"/>
    </row>
    <row r="33" spans="1:32" ht="22.5" customHeight="1" outlineLevel="2">
      <c r="A33" s="475">
        <v>26</v>
      </c>
      <c r="B33" s="476" t="s">
        <v>137</v>
      </c>
      <c r="C33" s="476" t="s">
        <v>285</v>
      </c>
      <c r="D33" s="38"/>
      <c r="E33" s="475"/>
      <c r="F33" s="477"/>
      <c r="G33" s="38" t="s">
        <v>235</v>
      </c>
      <c r="H33" s="478">
        <v>158</v>
      </c>
      <c r="I33" s="479">
        <f t="shared" si="0"/>
        <v>237000</v>
      </c>
      <c r="J33" s="43"/>
      <c r="K33" s="479"/>
      <c r="L33" s="43"/>
      <c r="M33" s="46"/>
      <c r="N33" s="43"/>
      <c r="O33" s="479"/>
      <c r="P33" s="480"/>
      <c r="Q33" s="483"/>
      <c r="R33" s="480"/>
      <c r="S33" s="483"/>
      <c r="T33" s="483"/>
      <c r="U33" s="482"/>
      <c r="V33" s="482"/>
      <c r="W33" s="484"/>
      <c r="X33" s="482"/>
      <c r="Y33" s="480"/>
      <c r="Z33" s="483"/>
      <c r="AA33" s="480"/>
      <c r="AB33" s="482"/>
      <c r="AC33" s="480"/>
      <c r="AD33" s="483"/>
      <c r="AE33" s="485">
        <f t="shared" si="1"/>
        <v>237000</v>
      </c>
      <c r="AF33" s="511" t="s">
        <v>286</v>
      </c>
    </row>
    <row r="34" spans="1:32" ht="22.5" customHeight="1" outlineLevel="2">
      <c r="A34" s="487">
        <v>27</v>
      </c>
      <c r="B34" s="488"/>
      <c r="C34" s="488" t="s">
        <v>287</v>
      </c>
      <c r="D34" s="39"/>
      <c r="E34" s="487"/>
      <c r="F34" s="489"/>
      <c r="G34" s="39" t="s">
        <v>235</v>
      </c>
      <c r="H34" s="490">
        <v>513</v>
      </c>
      <c r="I34" s="491">
        <f t="shared" si="0"/>
        <v>769500</v>
      </c>
      <c r="J34" s="41"/>
      <c r="K34" s="491"/>
      <c r="L34" s="41"/>
      <c r="M34" s="48"/>
      <c r="N34" s="41"/>
      <c r="O34" s="491"/>
      <c r="P34" s="493"/>
      <c r="Q34" s="495"/>
      <c r="R34" s="493"/>
      <c r="S34" s="495"/>
      <c r="T34" s="495"/>
      <c r="U34" s="494"/>
      <c r="V34" s="494"/>
      <c r="W34" s="496"/>
      <c r="X34" s="494"/>
      <c r="Y34" s="493"/>
      <c r="Z34" s="495"/>
      <c r="AA34" s="493"/>
      <c r="AB34" s="494"/>
      <c r="AC34" s="493"/>
      <c r="AD34" s="495"/>
      <c r="AE34" s="497">
        <f t="shared" si="1"/>
        <v>769500</v>
      </c>
      <c r="AF34" s="499" t="s">
        <v>288</v>
      </c>
    </row>
    <row r="35" spans="1:32" ht="22.5" customHeight="1" outlineLevel="2">
      <c r="A35" s="487">
        <v>28</v>
      </c>
      <c r="B35" s="488"/>
      <c r="C35" s="488" t="s">
        <v>289</v>
      </c>
      <c r="D35" s="39"/>
      <c r="E35" s="487"/>
      <c r="F35" s="489"/>
      <c r="G35" s="39" t="s">
        <v>235</v>
      </c>
      <c r="H35" s="490">
        <v>645</v>
      </c>
      <c r="I35" s="491">
        <f t="shared" si="0"/>
        <v>967500</v>
      </c>
      <c r="J35" s="41" t="s">
        <v>237</v>
      </c>
      <c r="K35" s="491">
        <v>51660</v>
      </c>
      <c r="L35" s="41"/>
      <c r="M35" s="48"/>
      <c r="N35" s="41"/>
      <c r="O35" s="491"/>
      <c r="P35" s="493"/>
      <c r="Q35" s="495"/>
      <c r="R35" s="493"/>
      <c r="S35" s="495"/>
      <c r="T35" s="495"/>
      <c r="U35" s="494"/>
      <c r="V35" s="494"/>
      <c r="W35" s="496"/>
      <c r="X35" s="494"/>
      <c r="Y35" s="493"/>
      <c r="Z35" s="495"/>
      <c r="AA35" s="493"/>
      <c r="AB35" s="494"/>
      <c r="AC35" s="493"/>
      <c r="AD35" s="495"/>
      <c r="AE35" s="497">
        <f t="shared" si="1"/>
        <v>1019160</v>
      </c>
      <c r="AF35" s="499" t="s">
        <v>290</v>
      </c>
    </row>
    <row r="36" spans="1:32" ht="22.5" customHeight="1" outlineLevel="2">
      <c r="A36" s="487">
        <v>29</v>
      </c>
      <c r="B36" s="488"/>
      <c r="C36" s="488" t="s">
        <v>23</v>
      </c>
      <c r="D36" s="39"/>
      <c r="E36" s="487"/>
      <c r="F36" s="489"/>
      <c r="G36" s="39" t="s">
        <v>235</v>
      </c>
      <c r="H36" s="490">
        <v>417</v>
      </c>
      <c r="I36" s="491">
        <f t="shared" si="0"/>
        <v>625500</v>
      </c>
      <c r="J36" s="41"/>
      <c r="K36" s="491"/>
      <c r="L36" s="41"/>
      <c r="M36" s="48"/>
      <c r="N36" s="41"/>
      <c r="O36" s="491"/>
      <c r="P36" s="493"/>
      <c r="Q36" s="495"/>
      <c r="R36" s="493"/>
      <c r="S36" s="495"/>
      <c r="T36" s="495"/>
      <c r="U36" s="494"/>
      <c r="V36" s="494"/>
      <c r="W36" s="496"/>
      <c r="X36" s="494"/>
      <c r="Y36" s="493"/>
      <c r="Z36" s="495"/>
      <c r="AA36" s="493"/>
      <c r="AB36" s="494"/>
      <c r="AC36" s="493"/>
      <c r="AD36" s="495"/>
      <c r="AE36" s="497">
        <f t="shared" si="1"/>
        <v>625500</v>
      </c>
      <c r="AF36" s="499" t="s">
        <v>291</v>
      </c>
    </row>
    <row r="37" spans="1:32" ht="22.5" customHeight="1" outlineLevel="2">
      <c r="A37" s="487">
        <v>30</v>
      </c>
      <c r="B37" s="488"/>
      <c r="C37" s="488" t="s">
        <v>292</v>
      </c>
      <c r="D37" s="39"/>
      <c r="E37" s="487"/>
      <c r="F37" s="489"/>
      <c r="G37" s="39" t="s">
        <v>235</v>
      </c>
      <c r="H37" s="490">
        <v>89</v>
      </c>
      <c r="I37" s="491">
        <f t="shared" si="0"/>
        <v>133500</v>
      </c>
      <c r="J37" s="41"/>
      <c r="K37" s="491"/>
      <c r="L37" s="41"/>
      <c r="M37" s="48"/>
      <c r="N37" s="41"/>
      <c r="O37" s="491"/>
      <c r="P37" s="493"/>
      <c r="Q37" s="495"/>
      <c r="R37" s="493"/>
      <c r="S37" s="495"/>
      <c r="T37" s="495"/>
      <c r="U37" s="494"/>
      <c r="V37" s="494"/>
      <c r="W37" s="496"/>
      <c r="X37" s="494"/>
      <c r="Y37" s="493"/>
      <c r="Z37" s="495"/>
      <c r="AA37" s="493"/>
      <c r="AB37" s="494"/>
      <c r="AC37" s="493"/>
      <c r="AD37" s="495"/>
      <c r="AE37" s="497">
        <f t="shared" si="1"/>
        <v>133500</v>
      </c>
      <c r="AF37" s="499" t="s">
        <v>293</v>
      </c>
    </row>
    <row r="38" spans="1:32" ht="22.5" customHeight="1" outlineLevel="2">
      <c r="A38" s="487">
        <v>31</v>
      </c>
      <c r="B38" s="488"/>
      <c r="C38" s="488" t="s">
        <v>267</v>
      </c>
      <c r="D38" s="39"/>
      <c r="E38" s="487"/>
      <c r="F38" s="489"/>
      <c r="G38" s="39" t="s">
        <v>235</v>
      </c>
      <c r="H38" s="490">
        <v>70</v>
      </c>
      <c r="I38" s="491">
        <f t="shared" si="0"/>
        <v>105000</v>
      </c>
      <c r="J38" s="41"/>
      <c r="K38" s="491"/>
      <c r="L38" s="41"/>
      <c r="M38" s="48"/>
      <c r="N38" s="41"/>
      <c r="O38" s="491"/>
      <c r="P38" s="493"/>
      <c r="Q38" s="495"/>
      <c r="R38" s="493"/>
      <c r="S38" s="495"/>
      <c r="T38" s="495"/>
      <c r="U38" s="494"/>
      <c r="V38" s="494"/>
      <c r="W38" s="496"/>
      <c r="X38" s="494"/>
      <c r="Y38" s="493"/>
      <c r="Z38" s="495"/>
      <c r="AA38" s="493"/>
      <c r="AB38" s="494"/>
      <c r="AC38" s="493"/>
      <c r="AD38" s="495"/>
      <c r="AE38" s="497">
        <f t="shared" si="1"/>
        <v>105000</v>
      </c>
      <c r="AF38" s="499" t="s">
        <v>294</v>
      </c>
    </row>
    <row r="39" spans="1:32" ht="22.5" customHeight="1" outlineLevel="2">
      <c r="A39" s="487">
        <v>32</v>
      </c>
      <c r="B39" s="488"/>
      <c r="C39" s="488" t="s">
        <v>138</v>
      </c>
      <c r="D39" s="39"/>
      <c r="E39" s="487"/>
      <c r="F39" s="489"/>
      <c r="G39" s="39" t="s">
        <v>235</v>
      </c>
      <c r="H39" s="490">
        <v>226</v>
      </c>
      <c r="I39" s="491">
        <f t="shared" si="0"/>
        <v>339000</v>
      </c>
      <c r="J39" s="41" t="s">
        <v>237</v>
      </c>
      <c r="K39" s="491">
        <v>51660</v>
      </c>
      <c r="L39" s="41"/>
      <c r="M39" s="48"/>
      <c r="N39" s="41"/>
      <c r="O39" s="491"/>
      <c r="P39" s="539" t="s">
        <v>295</v>
      </c>
      <c r="Q39" s="495">
        <v>2550</v>
      </c>
      <c r="R39" s="493" t="s">
        <v>296</v>
      </c>
      <c r="S39" s="495"/>
      <c r="T39" s="495"/>
      <c r="U39" s="494"/>
      <c r="V39" s="494">
        <v>19.8</v>
      </c>
      <c r="W39" s="496"/>
      <c r="X39" s="494"/>
      <c r="Y39" s="493"/>
      <c r="Z39" s="495"/>
      <c r="AA39" s="493"/>
      <c r="AB39" s="494"/>
      <c r="AC39" s="493"/>
      <c r="AD39" s="495"/>
      <c r="AE39" s="497">
        <f t="shared" si="1"/>
        <v>393229.8</v>
      </c>
      <c r="AF39" s="499" t="s">
        <v>297</v>
      </c>
    </row>
    <row r="40" spans="1:32" ht="22.5" customHeight="1" outlineLevel="2">
      <c r="A40" s="487">
        <v>33</v>
      </c>
      <c r="B40" s="488"/>
      <c r="C40" s="488" t="s">
        <v>298</v>
      </c>
      <c r="D40" s="39"/>
      <c r="E40" s="487"/>
      <c r="F40" s="489"/>
      <c r="G40" s="39" t="s">
        <v>235</v>
      </c>
      <c r="H40" s="490">
        <v>122</v>
      </c>
      <c r="I40" s="491">
        <f t="shared" si="0"/>
        <v>183000</v>
      </c>
      <c r="J40" s="41"/>
      <c r="K40" s="491"/>
      <c r="L40" s="41"/>
      <c r="M40" s="48"/>
      <c r="N40" s="41"/>
      <c r="O40" s="491"/>
      <c r="P40" s="493"/>
      <c r="Q40" s="495"/>
      <c r="R40" s="493"/>
      <c r="S40" s="495"/>
      <c r="T40" s="495"/>
      <c r="U40" s="494"/>
      <c r="V40" s="494"/>
      <c r="W40" s="496"/>
      <c r="X40" s="494"/>
      <c r="Y40" s="493"/>
      <c r="Z40" s="495"/>
      <c r="AA40" s="493"/>
      <c r="AB40" s="494"/>
      <c r="AC40" s="493"/>
      <c r="AD40" s="495"/>
      <c r="AE40" s="497">
        <f t="shared" si="1"/>
        <v>183000</v>
      </c>
      <c r="AF40" s="499" t="s">
        <v>299</v>
      </c>
    </row>
    <row r="41" spans="1:32" ht="22.5" customHeight="1" outlineLevel="2">
      <c r="A41" s="487">
        <v>34</v>
      </c>
      <c r="B41" s="488"/>
      <c r="C41" s="488" t="s">
        <v>300</v>
      </c>
      <c r="D41" s="39"/>
      <c r="E41" s="487"/>
      <c r="F41" s="489"/>
      <c r="G41" s="39" t="s">
        <v>235</v>
      </c>
      <c r="H41" s="490">
        <v>56</v>
      </c>
      <c r="I41" s="491">
        <f t="shared" si="0"/>
        <v>84000</v>
      </c>
      <c r="J41" s="41"/>
      <c r="K41" s="491"/>
      <c r="L41" s="41"/>
      <c r="M41" s="48"/>
      <c r="N41" s="41"/>
      <c r="O41" s="491"/>
      <c r="P41" s="493"/>
      <c r="Q41" s="495"/>
      <c r="R41" s="493"/>
      <c r="S41" s="495"/>
      <c r="T41" s="495"/>
      <c r="U41" s="494"/>
      <c r="V41" s="494"/>
      <c r="W41" s="496"/>
      <c r="X41" s="494"/>
      <c r="Y41" s="493"/>
      <c r="Z41" s="495"/>
      <c r="AA41" s="493"/>
      <c r="AB41" s="494"/>
      <c r="AC41" s="493"/>
      <c r="AD41" s="495"/>
      <c r="AE41" s="497">
        <f t="shared" si="1"/>
        <v>84000</v>
      </c>
      <c r="AF41" s="499" t="s">
        <v>301</v>
      </c>
    </row>
    <row r="42" spans="1:32" ht="22.5" customHeight="1" outlineLevel="2">
      <c r="A42" s="500">
        <v>35</v>
      </c>
      <c r="B42" s="501"/>
      <c r="C42" s="501" t="s">
        <v>175</v>
      </c>
      <c r="D42" s="40"/>
      <c r="E42" s="500"/>
      <c r="F42" s="502"/>
      <c r="G42" s="40" t="s">
        <v>235</v>
      </c>
      <c r="H42" s="503">
        <v>258</v>
      </c>
      <c r="I42" s="504">
        <f t="shared" si="0"/>
        <v>387000</v>
      </c>
      <c r="J42" s="42"/>
      <c r="K42" s="504"/>
      <c r="L42" s="42"/>
      <c r="M42" s="49"/>
      <c r="N42" s="42"/>
      <c r="O42" s="504"/>
      <c r="P42" s="505"/>
      <c r="Q42" s="506"/>
      <c r="R42" s="505"/>
      <c r="S42" s="506"/>
      <c r="T42" s="506"/>
      <c r="U42" s="507"/>
      <c r="V42" s="507"/>
      <c r="W42" s="508"/>
      <c r="X42" s="507"/>
      <c r="Y42" s="505"/>
      <c r="Z42" s="506"/>
      <c r="AA42" s="505"/>
      <c r="AB42" s="507"/>
      <c r="AC42" s="505"/>
      <c r="AD42" s="506"/>
      <c r="AE42" s="509">
        <f t="shared" si="1"/>
        <v>387000</v>
      </c>
      <c r="AF42" s="510" t="s">
        <v>302</v>
      </c>
    </row>
    <row r="43" spans="1:32" ht="22.5" customHeight="1" outlineLevel="2">
      <c r="A43" s="525">
        <v>36</v>
      </c>
      <c r="B43" s="476" t="s">
        <v>67</v>
      </c>
      <c r="C43" s="476" t="s">
        <v>303</v>
      </c>
      <c r="D43" s="38"/>
      <c r="E43" s="475"/>
      <c r="F43" s="477"/>
      <c r="G43" s="38" t="s">
        <v>235</v>
      </c>
      <c r="H43" s="478">
        <v>45</v>
      </c>
      <c r="I43" s="479">
        <f t="shared" si="0"/>
        <v>67500</v>
      </c>
      <c r="J43" s="43" t="s">
        <v>237</v>
      </c>
      <c r="K43" s="479">
        <v>229068</v>
      </c>
      <c r="L43" s="43"/>
      <c r="M43" s="46"/>
      <c r="N43" s="43"/>
      <c r="O43" s="479"/>
      <c r="P43" s="480"/>
      <c r="Q43" s="483"/>
      <c r="R43" s="480"/>
      <c r="S43" s="483"/>
      <c r="T43" s="483"/>
      <c r="U43" s="482"/>
      <c r="V43" s="482"/>
      <c r="W43" s="484"/>
      <c r="X43" s="482"/>
      <c r="Y43" s="480"/>
      <c r="Z43" s="483"/>
      <c r="AA43" s="480"/>
      <c r="AB43" s="482"/>
      <c r="AC43" s="480"/>
      <c r="AD43" s="483"/>
      <c r="AE43" s="485">
        <f t="shared" si="1"/>
        <v>296568</v>
      </c>
      <c r="AF43" s="511" t="s">
        <v>304</v>
      </c>
    </row>
    <row r="44" spans="1:32" ht="22.5" customHeight="1" outlineLevel="2">
      <c r="A44" s="487">
        <v>37</v>
      </c>
      <c r="B44" s="488"/>
      <c r="C44" s="488" t="s">
        <v>164</v>
      </c>
      <c r="D44" s="39"/>
      <c r="E44" s="487"/>
      <c r="F44" s="489"/>
      <c r="G44" s="39" t="s">
        <v>235</v>
      </c>
      <c r="H44" s="490">
        <v>196</v>
      </c>
      <c r="I44" s="491">
        <f t="shared" si="0"/>
        <v>294000</v>
      </c>
      <c r="J44" s="41" t="s">
        <v>237</v>
      </c>
      <c r="K44" s="491">
        <v>103320</v>
      </c>
      <c r="L44" s="41"/>
      <c r="M44" s="48"/>
      <c r="N44" s="41"/>
      <c r="O44" s="491"/>
      <c r="P44" s="539" t="s">
        <v>295</v>
      </c>
      <c r="Q44" s="495">
        <v>1110</v>
      </c>
      <c r="R44" s="493" t="s">
        <v>296</v>
      </c>
      <c r="S44" s="495"/>
      <c r="T44" s="495"/>
      <c r="U44" s="494">
        <v>55.5</v>
      </c>
      <c r="V44" s="494"/>
      <c r="W44" s="496"/>
      <c r="X44" s="494"/>
      <c r="Y44" s="493"/>
      <c r="Z44" s="495"/>
      <c r="AA44" s="493"/>
      <c r="AB44" s="494"/>
      <c r="AC44" s="493"/>
      <c r="AD44" s="495"/>
      <c r="AE44" s="497">
        <f t="shared" si="1"/>
        <v>398485.5</v>
      </c>
      <c r="AF44" s="499" t="s">
        <v>305</v>
      </c>
    </row>
    <row r="45" spans="1:32" ht="22.5" customHeight="1" outlineLevel="2">
      <c r="A45" s="487">
        <v>38</v>
      </c>
      <c r="B45" s="488"/>
      <c r="C45" s="488" t="s">
        <v>110</v>
      </c>
      <c r="D45" s="39"/>
      <c r="E45" s="487"/>
      <c r="F45" s="489"/>
      <c r="G45" s="39" t="s">
        <v>235</v>
      </c>
      <c r="H45" s="490">
        <v>27</v>
      </c>
      <c r="I45" s="491">
        <f t="shared" si="0"/>
        <v>40500</v>
      </c>
      <c r="J45" s="41" t="s">
        <v>237</v>
      </c>
      <c r="K45" s="491">
        <v>34440</v>
      </c>
      <c r="L45" s="41"/>
      <c r="M45" s="48"/>
      <c r="N45" s="41"/>
      <c r="O45" s="491"/>
      <c r="P45" s="493"/>
      <c r="Q45" s="495"/>
      <c r="R45" s="493"/>
      <c r="S45" s="495"/>
      <c r="T45" s="495"/>
      <c r="U45" s="494"/>
      <c r="V45" s="494"/>
      <c r="W45" s="496"/>
      <c r="X45" s="494"/>
      <c r="Y45" s="493"/>
      <c r="Z45" s="495"/>
      <c r="AA45" s="493"/>
      <c r="AB45" s="494"/>
      <c r="AC45" s="493"/>
      <c r="AD45" s="495"/>
      <c r="AE45" s="497">
        <f t="shared" si="1"/>
        <v>74940</v>
      </c>
      <c r="AF45" s="499" t="s">
        <v>306</v>
      </c>
    </row>
    <row r="46" spans="1:32" ht="22.5" customHeight="1" outlineLevel="2">
      <c r="A46" s="487">
        <v>39</v>
      </c>
      <c r="B46" s="488"/>
      <c r="C46" s="488" t="s">
        <v>307</v>
      </c>
      <c r="D46" s="39" t="s">
        <v>308</v>
      </c>
      <c r="E46" s="487">
        <v>10</v>
      </c>
      <c r="F46" s="489">
        <f>E46*500*5</f>
        <v>25000</v>
      </c>
      <c r="G46" s="39" t="s">
        <v>235</v>
      </c>
      <c r="H46" s="490">
        <v>963</v>
      </c>
      <c r="I46" s="491">
        <f t="shared" si="0"/>
        <v>1444500</v>
      </c>
      <c r="J46" s="41" t="s">
        <v>237</v>
      </c>
      <c r="K46" s="491">
        <v>260904</v>
      </c>
      <c r="L46" s="41"/>
      <c r="M46" s="48"/>
      <c r="N46" s="41"/>
      <c r="O46" s="491"/>
      <c r="P46" s="493"/>
      <c r="Q46" s="495"/>
      <c r="R46" s="493"/>
      <c r="S46" s="495"/>
      <c r="T46" s="495"/>
      <c r="U46" s="494"/>
      <c r="V46" s="494"/>
      <c r="W46" s="496"/>
      <c r="X46" s="494"/>
      <c r="Y46" s="493"/>
      <c r="Z46" s="495"/>
      <c r="AA46" s="493"/>
      <c r="AB46" s="494"/>
      <c r="AC46" s="493"/>
      <c r="AD46" s="495"/>
      <c r="AE46" s="497">
        <f t="shared" si="1"/>
        <v>1730404</v>
      </c>
      <c r="AF46" s="499" t="s">
        <v>309</v>
      </c>
    </row>
    <row r="47" spans="1:32" ht="22.5" customHeight="1" outlineLevel="2">
      <c r="A47" s="487">
        <v>40</v>
      </c>
      <c r="B47" s="488"/>
      <c r="C47" s="488" t="s">
        <v>142</v>
      </c>
      <c r="D47" s="39"/>
      <c r="E47" s="487"/>
      <c r="F47" s="489"/>
      <c r="G47" s="39" t="s">
        <v>235</v>
      </c>
      <c r="H47" s="490">
        <v>453</v>
      </c>
      <c r="I47" s="491">
        <f t="shared" si="0"/>
        <v>679500</v>
      </c>
      <c r="J47" s="41" t="s">
        <v>237</v>
      </c>
      <c r="K47" s="491">
        <v>278124</v>
      </c>
      <c r="L47" s="41"/>
      <c r="M47" s="48"/>
      <c r="N47" s="41"/>
      <c r="O47" s="491"/>
      <c r="P47" s="493"/>
      <c r="Q47" s="495"/>
      <c r="R47" s="493"/>
      <c r="S47" s="495"/>
      <c r="T47" s="495"/>
      <c r="U47" s="494"/>
      <c r="V47" s="494"/>
      <c r="W47" s="496"/>
      <c r="X47" s="494"/>
      <c r="Y47" s="493"/>
      <c r="Z47" s="495">
        <v>6909</v>
      </c>
      <c r="AA47" s="493"/>
      <c r="AB47" s="494"/>
      <c r="AC47" s="493"/>
      <c r="AD47" s="495"/>
      <c r="AE47" s="497">
        <f t="shared" si="1"/>
        <v>964533</v>
      </c>
      <c r="AF47" s="499" t="s">
        <v>310</v>
      </c>
    </row>
    <row r="48" spans="1:32" ht="22.5" customHeight="1" outlineLevel="2">
      <c r="A48" s="487">
        <v>41</v>
      </c>
      <c r="B48" s="488"/>
      <c r="C48" s="488" t="s">
        <v>311</v>
      </c>
      <c r="D48" s="39"/>
      <c r="E48" s="487"/>
      <c r="F48" s="489"/>
      <c r="G48" s="39" t="s">
        <v>235</v>
      </c>
      <c r="H48" s="490">
        <v>46</v>
      </c>
      <c r="I48" s="491">
        <f t="shared" si="0"/>
        <v>69000</v>
      </c>
      <c r="J48" s="41" t="s">
        <v>237</v>
      </c>
      <c r="K48" s="491">
        <v>137760</v>
      </c>
      <c r="L48" s="41" t="s">
        <v>238</v>
      </c>
      <c r="M48" s="48">
        <v>64275.75</v>
      </c>
      <c r="N48" s="41"/>
      <c r="O48" s="491"/>
      <c r="P48" s="493"/>
      <c r="Q48" s="495"/>
      <c r="R48" s="493"/>
      <c r="S48" s="495"/>
      <c r="T48" s="495"/>
      <c r="U48" s="494"/>
      <c r="V48" s="494"/>
      <c r="W48" s="496"/>
      <c r="X48" s="494"/>
      <c r="Y48" s="493"/>
      <c r="Z48" s="495"/>
      <c r="AA48" s="493"/>
      <c r="AB48" s="494"/>
      <c r="AC48" s="493"/>
      <c r="AD48" s="495"/>
      <c r="AE48" s="497">
        <f t="shared" si="1"/>
        <v>271035.75</v>
      </c>
      <c r="AF48" s="499" t="s">
        <v>312</v>
      </c>
    </row>
    <row r="49" spans="1:32" ht="22.5" customHeight="1" outlineLevel="2">
      <c r="A49" s="487">
        <v>42</v>
      </c>
      <c r="B49" s="488"/>
      <c r="C49" s="488" t="s">
        <v>313</v>
      </c>
      <c r="D49" s="39"/>
      <c r="E49" s="487"/>
      <c r="F49" s="489"/>
      <c r="G49" s="39" t="s">
        <v>235</v>
      </c>
      <c r="H49" s="490">
        <v>33</v>
      </c>
      <c r="I49" s="491">
        <f t="shared" si="0"/>
        <v>49500</v>
      </c>
      <c r="J49" s="41" t="s">
        <v>237</v>
      </c>
      <c r="K49" s="491">
        <v>120540</v>
      </c>
      <c r="L49" s="41" t="s">
        <v>314</v>
      </c>
      <c r="M49" s="48">
        <v>57061.68</v>
      </c>
      <c r="N49" s="41"/>
      <c r="O49" s="491"/>
      <c r="P49" s="493"/>
      <c r="Q49" s="495"/>
      <c r="R49" s="493"/>
      <c r="S49" s="495"/>
      <c r="T49" s="495"/>
      <c r="U49" s="494"/>
      <c r="V49" s="494"/>
      <c r="W49" s="496"/>
      <c r="X49" s="494"/>
      <c r="Y49" s="493"/>
      <c r="Z49" s="495"/>
      <c r="AA49" s="493"/>
      <c r="AB49" s="494"/>
      <c r="AC49" s="493"/>
      <c r="AD49" s="495"/>
      <c r="AE49" s="497">
        <f t="shared" si="1"/>
        <v>227101.68</v>
      </c>
      <c r="AF49" s="499" t="s">
        <v>315</v>
      </c>
    </row>
    <row r="50" spans="1:32" ht="22.5" customHeight="1" outlineLevel="2">
      <c r="A50" s="487">
        <v>43</v>
      </c>
      <c r="B50" s="488"/>
      <c r="C50" s="488" t="s">
        <v>92</v>
      </c>
      <c r="D50" s="39"/>
      <c r="E50" s="487"/>
      <c r="F50" s="489"/>
      <c r="G50" s="39" t="s">
        <v>235</v>
      </c>
      <c r="H50" s="490">
        <v>57</v>
      </c>
      <c r="I50" s="491">
        <f t="shared" si="0"/>
        <v>85500</v>
      </c>
      <c r="J50" s="41" t="s">
        <v>237</v>
      </c>
      <c r="K50" s="491">
        <v>137760</v>
      </c>
      <c r="L50" s="41"/>
      <c r="M50" s="48"/>
      <c r="N50" s="41"/>
      <c r="O50" s="491"/>
      <c r="P50" s="493"/>
      <c r="Q50" s="495"/>
      <c r="R50" s="493"/>
      <c r="S50" s="495"/>
      <c r="T50" s="495"/>
      <c r="U50" s="494"/>
      <c r="V50" s="494"/>
      <c r="W50" s="496"/>
      <c r="X50" s="494"/>
      <c r="Y50" s="493" t="s">
        <v>316</v>
      </c>
      <c r="Z50" s="495">
        <v>6909</v>
      </c>
      <c r="AA50" s="493"/>
      <c r="AB50" s="494"/>
      <c r="AC50" s="493"/>
      <c r="AD50" s="495"/>
      <c r="AE50" s="497">
        <f t="shared" si="1"/>
        <v>230169</v>
      </c>
      <c r="AF50" s="499" t="s">
        <v>317</v>
      </c>
    </row>
    <row r="51" spans="1:32" ht="22.5" customHeight="1" outlineLevel="2">
      <c r="A51" s="500">
        <v>44</v>
      </c>
      <c r="B51" s="501"/>
      <c r="C51" s="501" t="s">
        <v>16</v>
      </c>
      <c r="D51" s="40"/>
      <c r="E51" s="500"/>
      <c r="F51" s="502"/>
      <c r="G51" s="40" t="s">
        <v>235</v>
      </c>
      <c r="H51" s="503">
        <v>335</v>
      </c>
      <c r="I51" s="504">
        <f t="shared" si="0"/>
        <v>502500</v>
      </c>
      <c r="J51" s="42" t="s">
        <v>237</v>
      </c>
      <c r="K51" s="504">
        <v>209244</v>
      </c>
      <c r="L51" s="42"/>
      <c r="M51" s="49"/>
      <c r="N51" s="42"/>
      <c r="O51" s="504"/>
      <c r="P51" s="505"/>
      <c r="Q51" s="506"/>
      <c r="R51" s="505"/>
      <c r="S51" s="506"/>
      <c r="T51" s="506"/>
      <c r="U51" s="507"/>
      <c r="V51" s="507"/>
      <c r="W51" s="508"/>
      <c r="X51" s="507"/>
      <c r="Y51" s="505"/>
      <c r="Z51" s="506"/>
      <c r="AA51" s="505"/>
      <c r="AB51" s="507"/>
      <c r="AC51" s="505"/>
      <c r="AD51" s="506"/>
      <c r="AE51" s="509">
        <f t="shared" si="1"/>
        <v>711744</v>
      </c>
      <c r="AF51" s="510" t="s">
        <v>318</v>
      </c>
    </row>
    <row r="52" spans="1:32" ht="22.5" customHeight="1" outlineLevel="2">
      <c r="A52" s="525">
        <v>45</v>
      </c>
      <c r="B52" s="476" t="s">
        <v>61</v>
      </c>
      <c r="C52" s="476" t="s">
        <v>363</v>
      </c>
      <c r="D52" s="38"/>
      <c r="E52" s="475"/>
      <c r="F52" s="477"/>
      <c r="G52" s="38" t="s">
        <v>235</v>
      </c>
      <c r="H52" s="478">
        <v>246</v>
      </c>
      <c r="I52" s="479">
        <f aca="true" t="shared" si="2" ref="I52:I58">H52*500*3</f>
        <v>369000</v>
      </c>
      <c r="J52" s="43" t="s">
        <v>237</v>
      </c>
      <c r="K52" s="479">
        <v>111930</v>
      </c>
      <c r="L52" s="43"/>
      <c r="M52" s="46"/>
      <c r="N52" s="43"/>
      <c r="O52" s="479"/>
      <c r="P52" s="480"/>
      <c r="Q52" s="483"/>
      <c r="R52" s="480"/>
      <c r="S52" s="483"/>
      <c r="T52" s="483"/>
      <c r="U52" s="482"/>
      <c r="V52" s="482"/>
      <c r="W52" s="484"/>
      <c r="X52" s="482"/>
      <c r="Y52" s="480"/>
      <c r="Z52" s="483"/>
      <c r="AA52" s="480"/>
      <c r="AB52" s="482"/>
      <c r="AC52" s="480"/>
      <c r="AD52" s="483"/>
      <c r="AE52" s="485">
        <f aca="true" t="shared" si="3" ref="AE52:AE58">SUM(F52,I52,K52,M52,O52,Q52,S52,T52:V52,X52,Z52,AB52,AD52)</f>
        <v>480930</v>
      </c>
      <c r="AF52" s="511" t="s">
        <v>364</v>
      </c>
    </row>
    <row r="53" spans="1:32" ht="22.5" customHeight="1" outlineLevel="2">
      <c r="A53" s="487">
        <v>46</v>
      </c>
      <c r="B53" s="542"/>
      <c r="C53" s="488" t="s">
        <v>152</v>
      </c>
      <c r="D53" s="39"/>
      <c r="E53" s="487"/>
      <c r="F53" s="489"/>
      <c r="G53" s="39" t="s">
        <v>235</v>
      </c>
      <c r="H53" s="490">
        <v>323</v>
      </c>
      <c r="I53" s="491">
        <f t="shared" si="2"/>
        <v>484500</v>
      </c>
      <c r="J53" s="41" t="s">
        <v>237</v>
      </c>
      <c r="K53" s="491">
        <v>172200</v>
      </c>
      <c r="L53" s="41"/>
      <c r="M53" s="48"/>
      <c r="N53" s="41"/>
      <c r="O53" s="491"/>
      <c r="P53" s="493"/>
      <c r="Q53" s="495"/>
      <c r="R53" s="493"/>
      <c r="S53" s="495"/>
      <c r="T53" s="495"/>
      <c r="U53" s="494"/>
      <c r="V53" s="494"/>
      <c r="W53" s="496"/>
      <c r="X53" s="494"/>
      <c r="Y53" s="493"/>
      <c r="Z53" s="495">
        <v>13818</v>
      </c>
      <c r="AA53" s="493"/>
      <c r="AB53" s="494"/>
      <c r="AC53" s="493"/>
      <c r="AD53" s="495"/>
      <c r="AE53" s="497">
        <f t="shared" si="3"/>
        <v>670518</v>
      </c>
      <c r="AF53" s="499" t="s">
        <v>365</v>
      </c>
    </row>
    <row r="54" spans="1:32" ht="22.5" customHeight="1" outlineLevel="2">
      <c r="A54" s="487">
        <v>47</v>
      </c>
      <c r="B54" s="488"/>
      <c r="C54" s="488" t="s">
        <v>104</v>
      </c>
      <c r="D54" s="39"/>
      <c r="E54" s="487"/>
      <c r="F54" s="489"/>
      <c r="G54" s="39" t="s">
        <v>235</v>
      </c>
      <c r="H54" s="490">
        <v>760</v>
      </c>
      <c r="I54" s="491">
        <f t="shared" si="2"/>
        <v>1140000</v>
      </c>
      <c r="J54" s="41" t="s">
        <v>237</v>
      </c>
      <c r="K54" s="491">
        <v>328986</v>
      </c>
      <c r="L54" s="41"/>
      <c r="M54" s="48"/>
      <c r="N54" s="41" t="s">
        <v>245</v>
      </c>
      <c r="O54" s="491">
        <v>80000</v>
      </c>
      <c r="P54" s="493"/>
      <c r="Q54" s="495"/>
      <c r="R54" s="493"/>
      <c r="S54" s="495"/>
      <c r="T54" s="495"/>
      <c r="U54" s="494"/>
      <c r="V54" s="494"/>
      <c r="W54" s="496"/>
      <c r="X54" s="494"/>
      <c r="Y54" s="493"/>
      <c r="Z54" s="495">
        <v>6909</v>
      </c>
      <c r="AA54" s="493"/>
      <c r="AB54" s="494"/>
      <c r="AC54" s="493"/>
      <c r="AD54" s="495"/>
      <c r="AE54" s="497">
        <f t="shared" si="3"/>
        <v>1555895</v>
      </c>
      <c r="AF54" s="499" t="s">
        <v>366</v>
      </c>
    </row>
    <row r="55" spans="1:32" ht="22.5" customHeight="1" outlineLevel="2">
      <c r="A55" s="487">
        <v>48</v>
      </c>
      <c r="B55" s="488"/>
      <c r="C55" s="488" t="s">
        <v>21</v>
      </c>
      <c r="D55" s="39"/>
      <c r="E55" s="487"/>
      <c r="F55" s="489"/>
      <c r="G55" s="39" t="s">
        <v>235</v>
      </c>
      <c r="H55" s="490">
        <v>537</v>
      </c>
      <c r="I55" s="491">
        <f t="shared" si="2"/>
        <v>805500</v>
      </c>
      <c r="J55" s="41" t="s">
        <v>237</v>
      </c>
      <c r="K55" s="491">
        <v>316974</v>
      </c>
      <c r="L55" s="41"/>
      <c r="M55" s="48"/>
      <c r="N55" s="41"/>
      <c r="O55" s="491"/>
      <c r="P55" s="493"/>
      <c r="Q55" s="495"/>
      <c r="R55" s="493"/>
      <c r="S55" s="495"/>
      <c r="T55" s="495"/>
      <c r="U55" s="494"/>
      <c r="V55" s="494"/>
      <c r="W55" s="496"/>
      <c r="X55" s="494"/>
      <c r="Y55" s="493"/>
      <c r="Z55" s="495">
        <v>20727</v>
      </c>
      <c r="AA55" s="493" t="s">
        <v>367</v>
      </c>
      <c r="AB55" s="494">
        <v>654003.61</v>
      </c>
      <c r="AC55" s="493"/>
      <c r="AD55" s="495"/>
      <c r="AE55" s="497">
        <f t="shared" si="3"/>
        <v>1797204.6099999999</v>
      </c>
      <c r="AF55" s="499" t="s">
        <v>368</v>
      </c>
    </row>
    <row r="56" spans="1:32" ht="22.5" customHeight="1" outlineLevel="2">
      <c r="A56" s="487">
        <v>49</v>
      </c>
      <c r="B56" s="488"/>
      <c r="C56" s="488" t="s">
        <v>19</v>
      </c>
      <c r="D56" s="39"/>
      <c r="E56" s="487"/>
      <c r="F56" s="489"/>
      <c r="G56" s="39" t="s">
        <v>235</v>
      </c>
      <c r="H56" s="490">
        <v>52</v>
      </c>
      <c r="I56" s="491">
        <f t="shared" si="2"/>
        <v>78000</v>
      </c>
      <c r="J56" s="41" t="s">
        <v>237</v>
      </c>
      <c r="K56" s="491">
        <v>117138</v>
      </c>
      <c r="L56" s="41"/>
      <c r="M56" s="48"/>
      <c r="N56" s="41"/>
      <c r="O56" s="491"/>
      <c r="P56" s="493"/>
      <c r="Q56" s="495"/>
      <c r="R56" s="493"/>
      <c r="S56" s="495"/>
      <c r="T56" s="495"/>
      <c r="U56" s="494"/>
      <c r="V56" s="494"/>
      <c r="W56" s="496"/>
      <c r="X56" s="494"/>
      <c r="Y56" s="493"/>
      <c r="Z56" s="495"/>
      <c r="AA56" s="493"/>
      <c r="AB56" s="494"/>
      <c r="AC56" s="493"/>
      <c r="AD56" s="495"/>
      <c r="AE56" s="497">
        <f t="shared" si="3"/>
        <v>195138</v>
      </c>
      <c r="AF56" s="499" t="s">
        <v>369</v>
      </c>
    </row>
    <row r="57" spans="1:32" ht="22.5" customHeight="1" outlineLevel="2">
      <c r="A57" s="487">
        <v>50</v>
      </c>
      <c r="B57" s="488"/>
      <c r="C57" s="488" t="s">
        <v>370</v>
      </c>
      <c r="D57" s="39"/>
      <c r="E57" s="487"/>
      <c r="F57" s="489"/>
      <c r="G57" s="39" t="s">
        <v>235</v>
      </c>
      <c r="H57" s="490">
        <v>36</v>
      </c>
      <c r="I57" s="491">
        <f t="shared" si="2"/>
        <v>54000</v>
      </c>
      <c r="J57" s="41" t="s">
        <v>237</v>
      </c>
      <c r="K57" s="491">
        <v>120540</v>
      </c>
      <c r="L57" s="41"/>
      <c r="M57" s="48"/>
      <c r="N57" s="41"/>
      <c r="O57" s="491"/>
      <c r="P57" s="493"/>
      <c r="Q57" s="495"/>
      <c r="R57" s="493"/>
      <c r="S57" s="495"/>
      <c r="T57" s="495"/>
      <c r="U57" s="494"/>
      <c r="V57" s="494"/>
      <c r="W57" s="496"/>
      <c r="X57" s="494"/>
      <c r="Y57" s="493"/>
      <c r="Z57" s="495"/>
      <c r="AA57" s="493"/>
      <c r="AB57" s="494"/>
      <c r="AC57" s="493"/>
      <c r="AD57" s="495"/>
      <c r="AE57" s="497">
        <f t="shared" si="3"/>
        <v>174540</v>
      </c>
      <c r="AF57" s="499" t="s">
        <v>371</v>
      </c>
    </row>
    <row r="58" spans="1:32" ht="22.5" customHeight="1" outlineLevel="2">
      <c r="A58" s="500">
        <v>51</v>
      </c>
      <c r="B58" s="501"/>
      <c r="C58" s="501" t="s">
        <v>372</v>
      </c>
      <c r="D58" s="40" t="s">
        <v>308</v>
      </c>
      <c r="E58" s="500">
        <v>5</v>
      </c>
      <c r="F58" s="502">
        <f>E58*500*5</f>
        <v>12500</v>
      </c>
      <c r="G58" s="40" t="s">
        <v>235</v>
      </c>
      <c r="H58" s="503">
        <v>408</v>
      </c>
      <c r="I58" s="504">
        <f t="shared" si="2"/>
        <v>612000</v>
      </c>
      <c r="J58" s="42" t="s">
        <v>237</v>
      </c>
      <c r="K58" s="504">
        <v>71484</v>
      </c>
      <c r="L58" s="42"/>
      <c r="M58" s="49"/>
      <c r="N58" s="42"/>
      <c r="O58" s="504"/>
      <c r="P58" s="505"/>
      <c r="Q58" s="506"/>
      <c r="R58" s="505"/>
      <c r="S58" s="506"/>
      <c r="T58" s="506"/>
      <c r="U58" s="507"/>
      <c r="V58" s="507"/>
      <c r="W58" s="508"/>
      <c r="X58" s="507"/>
      <c r="Y58" s="505"/>
      <c r="Z58" s="506"/>
      <c r="AA58" s="505"/>
      <c r="AB58" s="507"/>
      <c r="AC58" s="505"/>
      <c r="AD58" s="506"/>
      <c r="AE58" s="509">
        <f t="shared" si="3"/>
        <v>695984</v>
      </c>
      <c r="AF58" s="510" t="s">
        <v>373</v>
      </c>
    </row>
    <row r="59" spans="1:32" s="524" customFormat="1" ht="22.5" customHeight="1" outlineLevel="2">
      <c r="A59" s="512"/>
      <c r="B59" s="513"/>
      <c r="C59" s="513"/>
      <c r="D59" s="514"/>
      <c r="E59" s="512"/>
      <c r="F59" s="515"/>
      <c r="G59" s="514"/>
      <c r="H59" s="516"/>
      <c r="I59" s="517"/>
      <c r="J59" s="518"/>
      <c r="K59" s="517"/>
      <c r="L59" s="518"/>
      <c r="M59" s="519"/>
      <c r="N59" s="518"/>
      <c r="O59" s="517"/>
      <c r="P59" s="518"/>
      <c r="Q59" s="520"/>
      <c r="R59" s="518"/>
      <c r="S59" s="520"/>
      <c r="T59" s="520"/>
      <c r="U59" s="519"/>
      <c r="V59" s="519"/>
      <c r="W59" s="521"/>
      <c r="X59" s="519"/>
      <c r="Y59" s="518"/>
      <c r="Z59" s="520"/>
      <c r="AA59" s="518"/>
      <c r="AB59" s="519"/>
      <c r="AC59" s="518"/>
      <c r="AD59" s="520"/>
      <c r="AE59" s="522"/>
      <c r="AF59" s="523"/>
    </row>
    <row r="60" spans="1:32" s="524" customFormat="1" ht="21.75" customHeight="1" outlineLevel="2">
      <c r="A60" s="475">
        <v>52</v>
      </c>
      <c r="B60" s="476" t="s">
        <v>59</v>
      </c>
      <c r="C60" s="476" t="s">
        <v>95</v>
      </c>
      <c r="D60" s="38"/>
      <c r="E60" s="475"/>
      <c r="F60" s="477"/>
      <c r="G60" s="38" t="s">
        <v>235</v>
      </c>
      <c r="H60" s="478">
        <v>593</v>
      </c>
      <c r="I60" s="479">
        <f t="shared" si="0"/>
        <v>889500</v>
      </c>
      <c r="J60" s="43"/>
      <c r="K60" s="479"/>
      <c r="L60" s="43"/>
      <c r="M60" s="46"/>
      <c r="N60" s="43"/>
      <c r="O60" s="479"/>
      <c r="P60" s="567" t="s">
        <v>295</v>
      </c>
      <c r="Q60" s="483">
        <v>1320</v>
      </c>
      <c r="R60" s="480" t="s">
        <v>296</v>
      </c>
      <c r="S60" s="483">
        <v>33274</v>
      </c>
      <c r="T60" s="483"/>
      <c r="U60" s="482">
        <v>66</v>
      </c>
      <c r="V60" s="482"/>
      <c r="W60" s="484"/>
      <c r="X60" s="482"/>
      <c r="Y60" s="480"/>
      <c r="Z60" s="483"/>
      <c r="AA60" s="480"/>
      <c r="AB60" s="482"/>
      <c r="AC60" s="480"/>
      <c r="AD60" s="483"/>
      <c r="AE60" s="485">
        <f t="shared" si="1"/>
        <v>924160</v>
      </c>
      <c r="AF60" s="511" t="s">
        <v>319</v>
      </c>
    </row>
    <row r="61" spans="1:32" s="524" customFormat="1" ht="21.75" customHeight="1" outlineLevel="2">
      <c r="A61" s="487">
        <v>53</v>
      </c>
      <c r="B61" s="488"/>
      <c r="C61" s="488" t="s">
        <v>320</v>
      </c>
      <c r="D61" s="39"/>
      <c r="E61" s="487"/>
      <c r="F61" s="489"/>
      <c r="G61" s="39" t="s">
        <v>235</v>
      </c>
      <c r="H61" s="490">
        <v>18</v>
      </c>
      <c r="I61" s="491">
        <f t="shared" si="0"/>
        <v>27000</v>
      </c>
      <c r="J61" s="41"/>
      <c r="K61" s="491"/>
      <c r="L61" s="41"/>
      <c r="M61" s="48"/>
      <c r="N61" s="41"/>
      <c r="O61" s="491"/>
      <c r="P61" s="493"/>
      <c r="Q61" s="495"/>
      <c r="R61" s="493"/>
      <c r="S61" s="495"/>
      <c r="T61" s="495"/>
      <c r="U61" s="494"/>
      <c r="V61" s="494"/>
      <c r="W61" s="496"/>
      <c r="X61" s="494"/>
      <c r="Y61" s="493"/>
      <c r="Z61" s="495"/>
      <c r="AA61" s="493"/>
      <c r="AB61" s="494"/>
      <c r="AC61" s="493"/>
      <c r="AD61" s="495"/>
      <c r="AE61" s="497">
        <f t="shared" si="1"/>
        <v>27000</v>
      </c>
      <c r="AF61" s="499" t="s">
        <v>321</v>
      </c>
    </row>
    <row r="62" spans="1:32" s="524" customFormat="1" ht="21.75" customHeight="1" outlineLevel="2">
      <c r="A62" s="525">
        <v>54</v>
      </c>
      <c r="B62" s="488"/>
      <c r="C62" s="488" t="s">
        <v>111</v>
      </c>
      <c r="D62" s="39"/>
      <c r="E62" s="487"/>
      <c r="F62" s="489"/>
      <c r="G62" s="39" t="s">
        <v>235</v>
      </c>
      <c r="H62" s="490">
        <v>761</v>
      </c>
      <c r="I62" s="491">
        <f t="shared" si="0"/>
        <v>1141500</v>
      </c>
      <c r="J62" s="41"/>
      <c r="K62" s="491"/>
      <c r="L62" s="41"/>
      <c r="M62" s="48"/>
      <c r="N62" s="41"/>
      <c r="O62" s="491"/>
      <c r="P62" s="493"/>
      <c r="Q62" s="495"/>
      <c r="R62" s="493"/>
      <c r="S62" s="495"/>
      <c r="T62" s="495"/>
      <c r="U62" s="494"/>
      <c r="V62" s="494"/>
      <c r="W62" s="496"/>
      <c r="X62" s="494"/>
      <c r="Y62" s="493"/>
      <c r="Z62" s="495"/>
      <c r="AA62" s="493"/>
      <c r="AB62" s="494"/>
      <c r="AC62" s="493"/>
      <c r="AD62" s="495"/>
      <c r="AE62" s="497">
        <f t="shared" si="1"/>
        <v>1141500</v>
      </c>
      <c r="AF62" s="499" t="s">
        <v>322</v>
      </c>
    </row>
    <row r="63" spans="1:32" s="524" customFormat="1" ht="21.75" customHeight="1" outlineLevel="2">
      <c r="A63" s="487">
        <v>55</v>
      </c>
      <c r="B63" s="488"/>
      <c r="C63" s="488" t="s">
        <v>49</v>
      </c>
      <c r="D63" s="39"/>
      <c r="E63" s="487"/>
      <c r="F63" s="489"/>
      <c r="G63" s="39" t="s">
        <v>235</v>
      </c>
      <c r="H63" s="490">
        <v>77</v>
      </c>
      <c r="I63" s="491">
        <f t="shared" si="0"/>
        <v>115500</v>
      </c>
      <c r="J63" s="41"/>
      <c r="K63" s="491"/>
      <c r="L63" s="41"/>
      <c r="M63" s="48"/>
      <c r="N63" s="41"/>
      <c r="O63" s="491"/>
      <c r="P63" s="493"/>
      <c r="Q63" s="495"/>
      <c r="R63" s="493"/>
      <c r="S63" s="495"/>
      <c r="T63" s="495"/>
      <c r="U63" s="494"/>
      <c r="V63" s="494"/>
      <c r="W63" s="496"/>
      <c r="X63" s="494"/>
      <c r="Y63" s="493"/>
      <c r="Z63" s="495"/>
      <c r="AA63" s="493"/>
      <c r="AB63" s="494"/>
      <c r="AC63" s="493"/>
      <c r="AD63" s="495"/>
      <c r="AE63" s="497">
        <f t="shared" si="1"/>
        <v>115500</v>
      </c>
      <c r="AF63" s="499" t="s">
        <v>323</v>
      </c>
    </row>
    <row r="64" spans="1:32" s="524" customFormat="1" ht="21.75" customHeight="1" outlineLevel="2">
      <c r="A64" s="525">
        <v>56</v>
      </c>
      <c r="B64" s="488"/>
      <c r="C64" s="488" t="s">
        <v>324</v>
      </c>
      <c r="D64" s="39" t="s">
        <v>308</v>
      </c>
      <c r="E64" s="487">
        <v>5</v>
      </c>
      <c r="F64" s="47">
        <f>E64*500*5</f>
        <v>12500</v>
      </c>
      <c r="G64" s="39" t="s">
        <v>235</v>
      </c>
      <c r="H64" s="490">
        <v>382</v>
      </c>
      <c r="I64" s="491">
        <f t="shared" si="0"/>
        <v>573000</v>
      </c>
      <c r="J64" s="41"/>
      <c r="K64" s="491"/>
      <c r="L64" s="41"/>
      <c r="M64" s="48"/>
      <c r="N64" s="41"/>
      <c r="O64" s="491"/>
      <c r="P64" s="493"/>
      <c r="Q64" s="495"/>
      <c r="R64" s="493"/>
      <c r="S64" s="495"/>
      <c r="T64" s="495"/>
      <c r="U64" s="494"/>
      <c r="V64" s="494"/>
      <c r="W64" s="496"/>
      <c r="X64" s="494"/>
      <c r="Y64" s="493"/>
      <c r="Z64" s="495"/>
      <c r="AA64" s="493"/>
      <c r="AB64" s="494"/>
      <c r="AC64" s="493"/>
      <c r="AD64" s="495"/>
      <c r="AE64" s="497">
        <f t="shared" si="1"/>
        <v>585500</v>
      </c>
      <c r="AF64" s="499" t="s">
        <v>325</v>
      </c>
    </row>
    <row r="65" spans="1:32" s="524" customFormat="1" ht="21.75" customHeight="1" outlineLevel="2">
      <c r="A65" s="487">
        <v>57</v>
      </c>
      <c r="B65" s="488"/>
      <c r="C65" s="540" t="s">
        <v>326</v>
      </c>
      <c r="D65" s="39" t="s">
        <v>308</v>
      </c>
      <c r="E65" s="490">
        <v>18</v>
      </c>
      <c r="F65" s="47">
        <f>E65*500*5</f>
        <v>45000</v>
      </c>
      <c r="G65" s="39" t="s">
        <v>235</v>
      </c>
      <c r="H65" s="490">
        <v>379</v>
      </c>
      <c r="I65" s="491">
        <f t="shared" si="0"/>
        <v>568500</v>
      </c>
      <c r="J65" s="41"/>
      <c r="K65" s="491"/>
      <c r="L65" s="41"/>
      <c r="M65" s="48"/>
      <c r="N65" s="41"/>
      <c r="O65" s="491"/>
      <c r="P65" s="493"/>
      <c r="Q65" s="495"/>
      <c r="R65" s="493"/>
      <c r="S65" s="495"/>
      <c r="T65" s="495"/>
      <c r="U65" s="494"/>
      <c r="V65" s="494"/>
      <c r="W65" s="496"/>
      <c r="X65" s="494"/>
      <c r="Y65" s="493"/>
      <c r="Z65" s="495"/>
      <c r="AA65" s="493"/>
      <c r="AB65" s="494"/>
      <c r="AC65" s="493"/>
      <c r="AD65" s="495"/>
      <c r="AE65" s="497">
        <f t="shared" si="1"/>
        <v>613500</v>
      </c>
      <c r="AF65" s="499" t="s">
        <v>327</v>
      </c>
    </row>
    <row r="66" spans="1:32" s="524" customFormat="1" ht="21.75" customHeight="1" outlineLevel="2">
      <c r="A66" s="487">
        <v>58</v>
      </c>
      <c r="B66" s="488"/>
      <c r="C66" s="488" t="s">
        <v>328</v>
      </c>
      <c r="D66" s="39"/>
      <c r="E66" s="487"/>
      <c r="F66" s="489"/>
      <c r="G66" s="39" t="s">
        <v>235</v>
      </c>
      <c r="H66" s="490">
        <v>59</v>
      </c>
      <c r="I66" s="491">
        <f t="shared" si="0"/>
        <v>88500</v>
      </c>
      <c r="J66" s="41"/>
      <c r="K66" s="491"/>
      <c r="L66" s="41"/>
      <c r="M66" s="48"/>
      <c r="N66" s="41"/>
      <c r="O66" s="491"/>
      <c r="P66" s="493"/>
      <c r="Q66" s="495"/>
      <c r="R66" s="493"/>
      <c r="S66" s="495"/>
      <c r="T66" s="495"/>
      <c r="U66" s="494"/>
      <c r="V66" s="494"/>
      <c r="W66" s="496"/>
      <c r="X66" s="494"/>
      <c r="Y66" s="493"/>
      <c r="Z66" s="495"/>
      <c r="AA66" s="493"/>
      <c r="AB66" s="494"/>
      <c r="AC66" s="493"/>
      <c r="AD66" s="495"/>
      <c r="AE66" s="497">
        <f t="shared" si="1"/>
        <v>88500</v>
      </c>
      <c r="AF66" s="499" t="s">
        <v>329</v>
      </c>
    </row>
    <row r="67" spans="1:32" s="524" customFormat="1" ht="21.75" customHeight="1" outlineLevel="2">
      <c r="A67" s="487">
        <v>59</v>
      </c>
      <c r="B67" s="488"/>
      <c r="C67" s="488" t="s">
        <v>330</v>
      </c>
      <c r="D67" s="39"/>
      <c r="E67" s="487"/>
      <c r="F67" s="489"/>
      <c r="G67" s="39" t="s">
        <v>235</v>
      </c>
      <c r="H67" s="490">
        <v>724</v>
      </c>
      <c r="I67" s="491">
        <f t="shared" si="0"/>
        <v>1086000</v>
      </c>
      <c r="J67" s="41"/>
      <c r="K67" s="491"/>
      <c r="L67" s="41"/>
      <c r="M67" s="48"/>
      <c r="N67" s="41"/>
      <c r="O67" s="491"/>
      <c r="P67" s="493"/>
      <c r="Q67" s="495"/>
      <c r="R67" s="493"/>
      <c r="S67" s="495"/>
      <c r="T67" s="495"/>
      <c r="U67" s="494"/>
      <c r="V67" s="494"/>
      <c r="W67" s="496"/>
      <c r="X67" s="494"/>
      <c r="Y67" s="493"/>
      <c r="Z67" s="495"/>
      <c r="AA67" s="493"/>
      <c r="AB67" s="494"/>
      <c r="AC67" s="493"/>
      <c r="AD67" s="495"/>
      <c r="AE67" s="497">
        <f t="shared" si="1"/>
        <v>1086000</v>
      </c>
      <c r="AF67" s="499" t="s">
        <v>331</v>
      </c>
    </row>
    <row r="68" spans="1:32" s="524" customFormat="1" ht="21.75" customHeight="1" outlineLevel="2">
      <c r="A68" s="525">
        <v>60</v>
      </c>
      <c r="B68" s="488"/>
      <c r="C68" s="488" t="s">
        <v>332</v>
      </c>
      <c r="D68" s="39"/>
      <c r="E68" s="487"/>
      <c r="F68" s="489"/>
      <c r="G68" s="39" t="s">
        <v>235</v>
      </c>
      <c r="H68" s="490">
        <v>105</v>
      </c>
      <c r="I68" s="491">
        <f t="shared" si="0"/>
        <v>157500</v>
      </c>
      <c r="J68" s="41"/>
      <c r="K68" s="491"/>
      <c r="L68" s="41"/>
      <c r="M68" s="48"/>
      <c r="N68" s="41"/>
      <c r="O68" s="491"/>
      <c r="P68" s="493"/>
      <c r="Q68" s="495"/>
      <c r="R68" s="493"/>
      <c r="S68" s="495"/>
      <c r="T68" s="495"/>
      <c r="U68" s="494"/>
      <c r="V68" s="494"/>
      <c r="W68" s="496"/>
      <c r="X68" s="494"/>
      <c r="Y68" s="493"/>
      <c r="Z68" s="495"/>
      <c r="AA68" s="493"/>
      <c r="AB68" s="494"/>
      <c r="AC68" s="493"/>
      <c r="AD68" s="495"/>
      <c r="AE68" s="497">
        <f t="shared" si="1"/>
        <v>157500</v>
      </c>
      <c r="AF68" s="499" t="s">
        <v>333</v>
      </c>
    </row>
    <row r="69" spans="1:32" s="524" customFormat="1" ht="21.75" customHeight="1" outlineLevel="2">
      <c r="A69" s="487">
        <v>61</v>
      </c>
      <c r="B69" s="488"/>
      <c r="C69" s="488" t="s">
        <v>334</v>
      </c>
      <c r="D69" s="39"/>
      <c r="E69" s="487"/>
      <c r="F69" s="489"/>
      <c r="G69" s="39" t="s">
        <v>235</v>
      </c>
      <c r="H69" s="490">
        <v>276</v>
      </c>
      <c r="I69" s="491">
        <f t="shared" si="0"/>
        <v>414000</v>
      </c>
      <c r="J69" s="41"/>
      <c r="K69" s="491"/>
      <c r="L69" s="41"/>
      <c r="M69" s="48"/>
      <c r="N69" s="41"/>
      <c r="O69" s="491"/>
      <c r="P69" s="493"/>
      <c r="Q69" s="495"/>
      <c r="R69" s="493"/>
      <c r="S69" s="495"/>
      <c r="T69" s="495"/>
      <c r="U69" s="494"/>
      <c r="V69" s="494"/>
      <c r="W69" s="496"/>
      <c r="X69" s="494"/>
      <c r="Y69" s="493"/>
      <c r="Z69" s="495"/>
      <c r="AA69" s="493"/>
      <c r="AB69" s="494"/>
      <c r="AC69" s="493"/>
      <c r="AD69" s="495"/>
      <c r="AE69" s="497">
        <f t="shared" si="1"/>
        <v>414000</v>
      </c>
      <c r="AF69" s="499" t="s">
        <v>335</v>
      </c>
    </row>
    <row r="70" spans="1:32" s="524" customFormat="1" ht="21.75" customHeight="1" outlineLevel="2">
      <c r="A70" s="500">
        <v>62</v>
      </c>
      <c r="B70" s="501"/>
      <c r="C70" s="501" t="s">
        <v>336</v>
      </c>
      <c r="D70" s="40"/>
      <c r="E70" s="500"/>
      <c r="F70" s="502"/>
      <c r="G70" s="40" t="s">
        <v>235</v>
      </c>
      <c r="H70" s="503">
        <v>519</v>
      </c>
      <c r="I70" s="504">
        <f t="shared" si="0"/>
        <v>778500</v>
      </c>
      <c r="J70" s="42" t="s">
        <v>237</v>
      </c>
      <c r="K70" s="504">
        <v>51660</v>
      </c>
      <c r="L70" s="42"/>
      <c r="M70" s="49"/>
      <c r="N70" s="42"/>
      <c r="O70" s="504"/>
      <c r="P70" s="505"/>
      <c r="Q70" s="506"/>
      <c r="R70" s="505"/>
      <c r="S70" s="506"/>
      <c r="T70" s="506"/>
      <c r="U70" s="507"/>
      <c r="V70" s="507"/>
      <c r="W70" s="508"/>
      <c r="X70" s="507"/>
      <c r="Y70" s="505"/>
      <c r="Z70" s="506"/>
      <c r="AA70" s="505"/>
      <c r="AB70" s="507"/>
      <c r="AC70" s="505"/>
      <c r="AD70" s="506"/>
      <c r="AE70" s="509">
        <f t="shared" si="1"/>
        <v>830160</v>
      </c>
      <c r="AF70" s="510" t="s">
        <v>337</v>
      </c>
    </row>
    <row r="71" spans="1:32" s="524" customFormat="1" ht="21.75" customHeight="1" outlineLevel="2">
      <c r="A71" s="525">
        <v>63</v>
      </c>
      <c r="B71" s="476" t="s">
        <v>24</v>
      </c>
      <c r="C71" s="476" t="s">
        <v>338</v>
      </c>
      <c r="D71" s="38"/>
      <c r="E71" s="475"/>
      <c r="F71" s="477"/>
      <c r="G71" s="38" t="s">
        <v>235</v>
      </c>
      <c r="H71" s="478">
        <v>31</v>
      </c>
      <c r="I71" s="479">
        <f t="shared" si="0"/>
        <v>46500</v>
      </c>
      <c r="J71" s="43"/>
      <c r="K71" s="479"/>
      <c r="L71" s="43"/>
      <c r="M71" s="46"/>
      <c r="N71" s="43"/>
      <c r="O71" s="479"/>
      <c r="P71" s="480"/>
      <c r="Q71" s="483"/>
      <c r="R71" s="480"/>
      <c r="S71" s="483"/>
      <c r="T71" s="483"/>
      <c r="U71" s="482"/>
      <c r="V71" s="482"/>
      <c r="W71" s="484"/>
      <c r="X71" s="482"/>
      <c r="Y71" s="480"/>
      <c r="Z71" s="483"/>
      <c r="AA71" s="480"/>
      <c r="AB71" s="482"/>
      <c r="AC71" s="480"/>
      <c r="AD71" s="483"/>
      <c r="AE71" s="485">
        <f t="shared" si="1"/>
        <v>46500</v>
      </c>
      <c r="AF71" s="511" t="s">
        <v>339</v>
      </c>
    </row>
    <row r="72" spans="1:32" s="524" customFormat="1" ht="21.75" customHeight="1" outlineLevel="2">
      <c r="A72" s="525">
        <v>64</v>
      </c>
      <c r="B72" s="488"/>
      <c r="C72" s="488" t="s">
        <v>25</v>
      </c>
      <c r="D72" s="39"/>
      <c r="E72" s="487"/>
      <c r="F72" s="489"/>
      <c r="G72" s="39" t="s">
        <v>235</v>
      </c>
      <c r="H72" s="490">
        <v>29</v>
      </c>
      <c r="I72" s="491">
        <f t="shared" si="0"/>
        <v>43500</v>
      </c>
      <c r="J72" s="41"/>
      <c r="K72" s="491"/>
      <c r="L72" s="41"/>
      <c r="M72" s="48"/>
      <c r="N72" s="41"/>
      <c r="O72" s="491"/>
      <c r="P72" s="539" t="s">
        <v>295</v>
      </c>
      <c r="Q72" s="495">
        <v>915</v>
      </c>
      <c r="R72" s="493" t="s">
        <v>296</v>
      </c>
      <c r="S72" s="495">
        <v>12342</v>
      </c>
      <c r="T72" s="495"/>
      <c r="U72" s="494"/>
      <c r="V72" s="494"/>
      <c r="W72" s="496"/>
      <c r="X72" s="494"/>
      <c r="Y72" s="493"/>
      <c r="Z72" s="495"/>
      <c r="AA72" s="493"/>
      <c r="AB72" s="494"/>
      <c r="AC72" s="493"/>
      <c r="AD72" s="495"/>
      <c r="AE72" s="497">
        <f t="shared" si="1"/>
        <v>56757</v>
      </c>
      <c r="AF72" s="499" t="s">
        <v>340</v>
      </c>
    </row>
    <row r="73" spans="1:32" s="524" customFormat="1" ht="21.75" customHeight="1" outlineLevel="2">
      <c r="A73" s="500">
        <v>65</v>
      </c>
      <c r="B73" s="501"/>
      <c r="C73" s="501" t="s">
        <v>341</v>
      </c>
      <c r="D73" s="40"/>
      <c r="E73" s="500"/>
      <c r="F73" s="502"/>
      <c r="G73" s="40" t="s">
        <v>235</v>
      </c>
      <c r="H73" s="503">
        <v>19</v>
      </c>
      <c r="I73" s="504">
        <f t="shared" si="0"/>
        <v>28500</v>
      </c>
      <c r="J73" s="42"/>
      <c r="K73" s="504"/>
      <c r="L73" s="42"/>
      <c r="M73" s="49"/>
      <c r="N73" s="42"/>
      <c r="O73" s="504"/>
      <c r="P73" s="505"/>
      <c r="Q73" s="506"/>
      <c r="R73" s="505"/>
      <c r="S73" s="506"/>
      <c r="T73" s="506"/>
      <c r="U73" s="507"/>
      <c r="V73" s="507"/>
      <c r="W73" s="508"/>
      <c r="X73" s="507"/>
      <c r="Y73" s="505"/>
      <c r="Z73" s="506"/>
      <c r="AA73" s="505"/>
      <c r="AB73" s="507"/>
      <c r="AC73" s="505"/>
      <c r="AD73" s="506"/>
      <c r="AE73" s="509">
        <f t="shared" si="1"/>
        <v>28500</v>
      </c>
      <c r="AF73" s="510" t="s">
        <v>342</v>
      </c>
    </row>
    <row r="74" spans="1:32" s="524" customFormat="1" ht="21.75" customHeight="1" outlineLevel="2">
      <c r="A74" s="525">
        <v>66</v>
      </c>
      <c r="B74" s="476" t="s">
        <v>60</v>
      </c>
      <c r="C74" s="476" t="s">
        <v>343</v>
      </c>
      <c r="D74" s="38"/>
      <c r="E74" s="475"/>
      <c r="F74" s="477"/>
      <c r="G74" s="38" t="s">
        <v>235</v>
      </c>
      <c r="H74" s="478">
        <v>62</v>
      </c>
      <c r="I74" s="479">
        <f t="shared" si="0"/>
        <v>93000</v>
      </c>
      <c r="J74" s="43"/>
      <c r="K74" s="479"/>
      <c r="L74" s="43"/>
      <c r="M74" s="46"/>
      <c r="N74" s="43"/>
      <c r="O74" s="479"/>
      <c r="P74" s="480"/>
      <c r="Q74" s="483"/>
      <c r="R74" s="480"/>
      <c r="S74" s="483"/>
      <c r="T74" s="483"/>
      <c r="U74" s="482"/>
      <c r="V74" s="482"/>
      <c r="W74" s="484"/>
      <c r="X74" s="482"/>
      <c r="Y74" s="480"/>
      <c r="Z74" s="483"/>
      <c r="AA74" s="480"/>
      <c r="AB74" s="482"/>
      <c r="AC74" s="480"/>
      <c r="AD74" s="483"/>
      <c r="AE74" s="485">
        <f t="shared" si="1"/>
        <v>93000</v>
      </c>
      <c r="AF74" s="511" t="s">
        <v>344</v>
      </c>
    </row>
    <row r="75" spans="1:32" s="524" customFormat="1" ht="21.75" customHeight="1" outlineLevel="2">
      <c r="A75" s="487">
        <v>67</v>
      </c>
      <c r="B75" s="488"/>
      <c r="C75" s="488" t="s">
        <v>345</v>
      </c>
      <c r="D75" s="39"/>
      <c r="E75" s="487"/>
      <c r="F75" s="489"/>
      <c r="G75" s="39" t="s">
        <v>235</v>
      </c>
      <c r="H75" s="490">
        <v>105</v>
      </c>
      <c r="I75" s="491">
        <f t="shared" si="0"/>
        <v>157500</v>
      </c>
      <c r="J75" s="41"/>
      <c r="K75" s="491"/>
      <c r="L75" s="41"/>
      <c r="M75" s="48"/>
      <c r="N75" s="41"/>
      <c r="O75" s="491"/>
      <c r="P75" s="493"/>
      <c r="Q75" s="495"/>
      <c r="R75" s="493"/>
      <c r="S75" s="495"/>
      <c r="T75" s="495"/>
      <c r="U75" s="494"/>
      <c r="V75" s="494"/>
      <c r="W75" s="496"/>
      <c r="X75" s="494"/>
      <c r="Y75" s="493"/>
      <c r="Z75" s="495"/>
      <c r="AA75" s="493"/>
      <c r="AB75" s="494"/>
      <c r="AC75" s="493"/>
      <c r="AD75" s="495"/>
      <c r="AE75" s="497">
        <f t="shared" si="1"/>
        <v>157500</v>
      </c>
      <c r="AF75" s="499" t="s">
        <v>346</v>
      </c>
    </row>
    <row r="76" spans="1:32" s="524" customFormat="1" ht="21.75" customHeight="1" outlineLevel="2">
      <c r="A76" s="525">
        <v>68</v>
      </c>
      <c r="B76" s="488"/>
      <c r="C76" s="488" t="s">
        <v>347</v>
      </c>
      <c r="D76" s="39"/>
      <c r="E76" s="487"/>
      <c r="F76" s="489"/>
      <c r="G76" s="39" t="s">
        <v>235</v>
      </c>
      <c r="H76" s="490">
        <v>763</v>
      </c>
      <c r="I76" s="491">
        <f t="shared" si="0"/>
        <v>1144500</v>
      </c>
      <c r="J76" s="41"/>
      <c r="K76" s="491"/>
      <c r="L76" s="41"/>
      <c r="M76" s="48"/>
      <c r="N76" s="41"/>
      <c r="O76" s="491"/>
      <c r="P76" s="493"/>
      <c r="Q76" s="495"/>
      <c r="R76" s="493"/>
      <c r="S76" s="495"/>
      <c r="T76" s="495"/>
      <c r="U76" s="494"/>
      <c r="V76" s="494"/>
      <c r="W76" s="496"/>
      <c r="X76" s="494"/>
      <c r="Y76" s="493"/>
      <c r="Z76" s="495"/>
      <c r="AA76" s="493"/>
      <c r="AB76" s="494"/>
      <c r="AC76" s="493"/>
      <c r="AD76" s="495"/>
      <c r="AE76" s="497">
        <f t="shared" si="1"/>
        <v>1144500</v>
      </c>
      <c r="AF76" s="499" t="s">
        <v>348</v>
      </c>
    </row>
    <row r="77" spans="1:32" s="524" customFormat="1" ht="21.75" customHeight="1" outlineLevel="2">
      <c r="A77" s="487">
        <v>69</v>
      </c>
      <c r="B77" s="488"/>
      <c r="C77" s="488" t="s">
        <v>349</v>
      </c>
      <c r="D77" s="39"/>
      <c r="E77" s="487"/>
      <c r="F77" s="489"/>
      <c r="G77" s="39" t="s">
        <v>235</v>
      </c>
      <c r="H77" s="490">
        <v>504</v>
      </c>
      <c r="I77" s="491">
        <f t="shared" si="0"/>
        <v>756000</v>
      </c>
      <c r="J77" s="41" t="s">
        <v>237</v>
      </c>
      <c r="K77" s="491">
        <v>17220</v>
      </c>
      <c r="L77" s="41"/>
      <c r="M77" s="48"/>
      <c r="N77" s="41"/>
      <c r="O77" s="491"/>
      <c r="P77" s="493"/>
      <c r="Q77" s="495"/>
      <c r="R77" s="493"/>
      <c r="S77" s="495"/>
      <c r="T77" s="495"/>
      <c r="U77" s="494"/>
      <c r="V77" s="494"/>
      <c r="W77" s="496"/>
      <c r="X77" s="494"/>
      <c r="Y77" s="493"/>
      <c r="Z77" s="495"/>
      <c r="AA77" s="493"/>
      <c r="AB77" s="494"/>
      <c r="AC77" s="493"/>
      <c r="AD77" s="495"/>
      <c r="AE77" s="497">
        <f t="shared" si="1"/>
        <v>773220</v>
      </c>
      <c r="AF77" s="499" t="s">
        <v>350</v>
      </c>
    </row>
    <row r="78" spans="1:32" s="524" customFormat="1" ht="21.75" customHeight="1" outlineLevel="2">
      <c r="A78" s="525">
        <v>70</v>
      </c>
      <c r="B78" s="488"/>
      <c r="C78" s="488" t="s">
        <v>93</v>
      </c>
      <c r="D78" s="39"/>
      <c r="E78" s="487"/>
      <c r="F78" s="489"/>
      <c r="G78" s="39" t="s">
        <v>235</v>
      </c>
      <c r="H78" s="490">
        <v>254</v>
      </c>
      <c r="I78" s="491">
        <f t="shared" si="0"/>
        <v>381000</v>
      </c>
      <c r="J78" s="41"/>
      <c r="K78" s="491"/>
      <c r="L78" s="41"/>
      <c r="M78" s="48"/>
      <c r="N78" s="41"/>
      <c r="O78" s="491"/>
      <c r="P78" s="493"/>
      <c r="Q78" s="495"/>
      <c r="R78" s="493" t="s">
        <v>296</v>
      </c>
      <c r="S78" s="495">
        <v>275</v>
      </c>
      <c r="T78" s="495"/>
      <c r="U78" s="494"/>
      <c r="V78" s="494"/>
      <c r="W78" s="496"/>
      <c r="X78" s="494"/>
      <c r="Y78" s="493"/>
      <c r="Z78" s="495"/>
      <c r="AA78" s="493"/>
      <c r="AB78" s="494"/>
      <c r="AC78" s="493"/>
      <c r="AD78" s="495"/>
      <c r="AE78" s="497">
        <f t="shared" si="1"/>
        <v>381275</v>
      </c>
      <c r="AF78" s="499" t="s">
        <v>351</v>
      </c>
    </row>
    <row r="79" spans="1:32" s="524" customFormat="1" ht="21.75" customHeight="1" outlineLevel="2">
      <c r="A79" s="500">
        <v>71</v>
      </c>
      <c r="B79" s="501"/>
      <c r="C79" s="501" t="s">
        <v>352</v>
      </c>
      <c r="D79" s="40" t="s">
        <v>308</v>
      </c>
      <c r="E79" s="500">
        <v>17</v>
      </c>
      <c r="F79" s="502">
        <f>E79*500*5</f>
        <v>42500</v>
      </c>
      <c r="G79" s="40" t="s">
        <v>235</v>
      </c>
      <c r="H79" s="503">
        <v>280</v>
      </c>
      <c r="I79" s="504">
        <f t="shared" si="0"/>
        <v>420000</v>
      </c>
      <c r="J79" s="42"/>
      <c r="K79" s="504"/>
      <c r="L79" s="42"/>
      <c r="M79" s="49"/>
      <c r="N79" s="42"/>
      <c r="O79" s="504"/>
      <c r="P79" s="505"/>
      <c r="Q79" s="506"/>
      <c r="R79" s="505"/>
      <c r="S79" s="506"/>
      <c r="T79" s="506"/>
      <c r="U79" s="507"/>
      <c r="V79" s="507"/>
      <c r="W79" s="508"/>
      <c r="X79" s="507"/>
      <c r="Y79" s="505"/>
      <c r="Z79" s="506"/>
      <c r="AA79" s="505"/>
      <c r="AB79" s="507"/>
      <c r="AC79" s="505"/>
      <c r="AD79" s="506"/>
      <c r="AE79" s="509">
        <f t="shared" si="1"/>
        <v>462500</v>
      </c>
      <c r="AF79" s="510" t="s">
        <v>353</v>
      </c>
    </row>
    <row r="80" spans="1:32" s="524" customFormat="1" ht="21.75" customHeight="1" outlineLevel="2">
      <c r="A80" s="525">
        <v>72</v>
      </c>
      <c r="B80" s="476" t="s">
        <v>354</v>
      </c>
      <c r="C80" s="476" t="s">
        <v>355</v>
      </c>
      <c r="D80" s="38"/>
      <c r="E80" s="475"/>
      <c r="F80" s="477"/>
      <c r="G80" s="38" t="s">
        <v>235</v>
      </c>
      <c r="H80" s="478">
        <v>607</v>
      </c>
      <c r="I80" s="479">
        <f aca="true" t="shared" si="4" ref="I80:I136">H80*500*3</f>
        <v>910500</v>
      </c>
      <c r="J80" s="43" t="s">
        <v>237</v>
      </c>
      <c r="K80" s="479">
        <v>56848</v>
      </c>
      <c r="L80" s="43"/>
      <c r="M80" s="46"/>
      <c r="N80" s="43"/>
      <c r="O80" s="479"/>
      <c r="P80" s="480"/>
      <c r="Q80" s="483"/>
      <c r="R80" s="480"/>
      <c r="S80" s="483"/>
      <c r="T80" s="483"/>
      <c r="U80" s="482"/>
      <c r="V80" s="482"/>
      <c r="W80" s="484"/>
      <c r="X80" s="482"/>
      <c r="Y80" s="480"/>
      <c r="Z80" s="483"/>
      <c r="AA80" s="480"/>
      <c r="AB80" s="482"/>
      <c r="AC80" s="480"/>
      <c r="AD80" s="483"/>
      <c r="AE80" s="485">
        <f aca="true" t="shared" si="5" ref="AE80:AE87">SUM(F80,I80,K80,M80,O80,Q80,S80,T80:V80,X80,Z80,AB80,AD80)</f>
        <v>967348</v>
      </c>
      <c r="AF80" s="511" t="s">
        <v>356</v>
      </c>
    </row>
    <row r="81" spans="1:32" s="524" customFormat="1" ht="21.75" customHeight="1" outlineLevel="2">
      <c r="A81" s="487">
        <v>73</v>
      </c>
      <c r="B81" s="488"/>
      <c r="C81" s="488" t="s">
        <v>357</v>
      </c>
      <c r="D81" s="39"/>
      <c r="E81" s="487"/>
      <c r="F81" s="489"/>
      <c r="G81" s="39" t="s">
        <v>235</v>
      </c>
      <c r="H81" s="490">
        <v>320</v>
      </c>
      <c r="I81" s="491">
        <f t="shared" si="4"/>
        <v>480000</v>
      </c>
      <c r="J81" s="41"/>
      <c r="K81" s="491"/>
      <c r="L81" s="41"/>
      <c r="M81" s="48"/>
      <c r="N81" s="41"/>
      <c r="O81" s="491"/>
      <c r="P81" s="493"/>
      <c r="Q81" s="495"/>
      <c r="R81" s="493"/>
      <c r="S81" s="495"/>
      <c r="T81" s="495"/>
      <c r="U81" s="494"/>
      <c r="V81" s="494"/>
      <c r="W81" s="496"/>
      <c r="X81" s="494"/>
      <c r="Y81" s="493"/>
      <c r="Z81" s="495"/>
      <c r="AA81" s="493"/>
      <c r="AB81" s="494"/>
      <c r="AC81" s="493"/>
      <c r="AD81" s="495"/>
      <c r="AE81" s="497">
        <f t="shared" si="5"/>
        <v>480000</v>
      </c>
      <c r="AF81" s="499" t="s">
        <v>358</v>
      </c>
    </row>
    <row r="82" spans="1:32" s="524" customFormat="1" ht="21.75" customHeight="1" outlineLevel="2">
      <c r="A82" s="525">
        <v>74</v>
      </c>
      <c r="B82" s="488"/>
      <c r="C82" s="488" t="s">
        <v>359</v>
      </c>
      <c r="D82" s="39"/>
      <c r="E82" s="487"/>
      <c r="F82" s="489"/>
      <c r="G82" s="39" t="s">
        <v>235</v>
      </c>
      <c r="H82" s="490">
        <v>177</v>
      </c>
      <c r="I82" s="491">
        <f t="shared" si="4"/>
        <v>265500</v>
      </c>
      <c r="J82" s="41" t="s">
        <v>237</v>
      </c>
      <c r="K82" s="491">
        <v>34440</v>
      </c>
      <c r="L82" s="41"/>
      <c r="M82" s="48"/>
      <c r="N82" s="41"/>
      <c r="O82" s="491"/>
      <c r="P82" s="493"/>
      <c r="Q82" s="495"/>
      <c r="R82" s="493"/>
      <c r="S82" s="495"/>
      <c r="T82" s="495"/>
      <c r="U82" s="494"/>
      <c r="V82" s="494"/>
      <c r="W82" s="496"/>
      <c r="X82" s="494"/>
      <c r="Y82" s="493"/>
      <c r="Z82" s="495"/>
      <c r="AA82" s="493"/>
      <c r="AB82" s="494"/>
      <c r="AC82" s="493"/>
      <c r="AD82" s="495"/>
      <c r="AE82" s="497">
        <f t="shared" si="5"/>
        <v>299940</v>
      </c>
      <c r="AF82" s="499" t="s">
        <v>360</v>
      </c>
    </row>
    <row r="83" spans="1:32" s="524" customFormat="1" ht="21.75" customHeight="1" outlineLevel="2">
      <c r="A83" s="500">
        <v>75</v>
      </c>
      <c r="B83" s="541"/>
      <c r="C83" s="501" t="s">
        <v>361</v>
      </c>
      <c r="D83" s="40"/>
      <c r="E83" s="500"/>
      <c r="F83" s="502"/>
      <c r="G83" s="40" t="s">
        <v>235</v>
      </c>
      <c r="H83" s="503">
        <v>44</v>
      </c>
      <c r="I83" s="504">
        <f t="shared" si="4"/>
        <v>66000</v>
      </c>
      <c r="J83" s="42"/>
      <c r="K83" s="504"/>
      <c r="L83" s="42"/>
      <c r="M83" s="49"/>
      <c r="N83" s="42"/>
      <c r="O83" s="504"/>
      <c r="P83" s="505"/>
      <c r="Q83" s="506"/>
      <c r="R83" s="505"/>
      <c r="S83" s="506"/>
      <c r="T83" s="506"/>
      <c r="U83" s="507"/>
      <c r="V83" s="507"/>
      <c r="W83" s="508"/>
      <c r="X83" s="507"/>
      <c r="Y83" s="505"/>
      <c r="Z83" s="506"/>
      <c r="AA83" s="505"/>
      <c r="AB83" s="507"/>
      <c r="AC83" s="505"/>
      <c r="AD83" s="506"/>
      <c r="AE83" s="509">
        <f t="shared" si="5"/>
        <v>66000</v>
      </c>
      <c r="AF83" s="510" t="s">
        <v>362</v>
      </c>
    </row>
    <row r="84" spans="1:32" s="524" customFormat="1" ht="21.75" customHeight="1" outlineLevel="2">
      <c r="A84" s="475">
        <v>76</v>
      </c>
      <c r="B84" s="476" t="s">
        <v>402</v>
      </c>
      <c r="C84" s="476" t="s">
        <v>403</v>
      </c>
      <c r="D84" s="38"/>
      <c r="E84" s="475"/>
      <c r="F84" s="477"/>
      <c r="G84" s="38" t="s">
        <v>235</v>
      </c>
      <c r="H84" s="478">
        <v>308</v>
      </c>
      <c r="I84" s="479">
        <f>H84*500*3</f>
        <v>462000</v>
      </c>
      <c r="J84" s="43"/>
      <c r="K84" s="479"/>
      <c r="L84" s="43"/>
      <c r="M84" s="46"/>
      <c r="N84" s="43"/>
      <c r="O84" s="479"/>
      <c r="P84" s="480"/>
      <c r="Q84" s="483"/>
      <c r="R84" s="480"/>
      <c r="S84" s="483"/>
      <c r="T84" s="483"/>
      <c r="U84" s="482"/>
      <c r="V84" s="482"/>
      <c r="W84" s="484"/>
      <c r="X84" s="482"/>
      <c r="Y84" s="480"/>
      <c r="Z84" s="483"/>
      <c r="AA84" s="480"/>
      <c r="AB84" s="482"/>
      <c r="AC84" s="480"/>
      <c r="AD84" s="483"/>
      <c r="AE84" s="485">
        <f t="shared" si="5"/>
        <v>462000</v>
      </c>
      <c r="AF84" s="511" t="s">
        <v>404</v>
      </c>
    </row>
    <row r="85" spans="1:32" s="524" customFormat="1" ht="21.75" customHeight="1" outlineLevel="2">
      <c r="A85" s="487">
        <v>77</v>
      </c>
      <c r="B85" s="488"/>
      <c r="C85" s="488" t="s">
        <v>405</v>
      </c>
      <c r="D85" s="39"/>
      <c r="E85" s="487"/>
      <c r="F85" s="489"/>
      <c r="G85" s="39" t="s">
        <v>235</v>
      </c>
      <c r="H85" s="490">
        <v>414</v>
      </c>
      <c r="I85" s="491">
        <f>H85*500*3</f>
        <v>621000</v>
      </c>
      <c r="J85" s="41"/>
      <c r="K85" s="491"/>
      <c r="L85" s="41"/>
      <c r="M85" s="48"/>
      <c r="N85" s="41"/>
      <c r="O85" s="491"/>
      <c r="P85" s="493"/>
      <c r="Q85" s="495"/>
      <c r="R85" s="493"/>
      <c r="S85" s="495"/>
      <c r="T85" s="495"/>
      <c r="U85" s="494"/>
      <c r="V85" s="494"/>
      <c r="W85" s="496"/>
      <c r="X85" s="494"/>
      <c r="Y85" s="493"/>
      <c r="Z85" s="495"/>
      <c r="AA85" s="493"/>
      <c r="AB85" s="494"/>
      <c r="AC85" s="493"/>
      <c r="AD85" s="495"/>
      <c r="AE85" s="497">
        <f t="shared" si="5"/>
        <v>621000</v>
      </c>
      <c r="AF85" s="499" t="s">
        <v>406</v>
      </c>
    </row>
    <row r="86" spans="1:32" s="524" customFormat="1" ht="21.75" customHeight="1" outlineLevel="2">
      <c r="A86" s="525">
        <v>78</v>
      </c>
      <c r="B86" s="488"/>
      <c r="C86" s="488" t="s">
        <v>407</v>
      </c>
      <c r="D86" s="39"/>
      <c r="E86" s="487"/>
      <c r="F86" s="489"/>
      <c r="G86" s="39" t="s">
        <v>235</v>
      </c>
      <c r="H86" s="490">
        <v>28</v>
      </c>
      <c r="I86" s="491">
        <f>H86*500*3</f>
        <v>42000</v>
      </c>
      <c r="J86" s="41"/>
      <c r="K86" s="491"/>
      <c r="L86" s="41"/>
      <c r="M86" s="48"/>
      <c r="N86" s="41"/>
      <c r="O86" s="491"/>
      <c r="P86" s="493"/>
      <c r="Q86" s="495"/>
      <c r="R86" s="493"/>
      <c r="S86" s="495"/>
      <c r="T86" s="495"/>
      <c r="U86" s="494"/>
      <c r="V86" s="494"/>
      <c r="W86" s="496"/>
      <c r="X86" s="494"/>
      <c r="Y86" s="493"/>
      <c r="Z86" s="495"/>
      <c r="AA86" s="493"/>
      <c r="AB86" s="494"/>
      <c r="AC86" s="493"/>
      <c r="AD86" s="495"/>
      <c r="AE86" s="497">
        <f t="shared" si="5"/>
        <v>42000</v>
      </c>
      <c r="AF86" s="499" t="s">
        <v>408</v>
      </c>
    </row>
    <row r="87" spans="1:32" s="568" customFormat="1" ht="21.75" customHeight="1" outlineLevel="2">
      <c r="A87" s="500">
        <v>79</v>
      </c>
      <c r="B87" s="501"/>
      <c r="C87" s="501" t="s">
        <v>409</v>
      </c>
      <c r="D87" s="40"/>
      <c r="E87" s="500"/>
      <c r="F87" s="502"/>
      <c r="G87" s="40" t="s">
        <v>235</v>
      </c>
      <c r="H87" s="503">
        <v>246</v>
      </c>
      <c r="I87" s="504">
        <f>H87*500*3</f>
        <v>369000</v>
      </c>
      <c r="J87" s="42"/>
      <c r="K87" s="504"/>
      <c r="L87" s="42"/>
      <c r="M87" s="49"/>
      <c r="N87" s="42"/>
      <c r="O87" s="504"/>
      <c r="P87" s="505"/>
      <c r="Q87" s="506"/>
      <c r="R87" s="505"/>
      <c r="S87" s="506"/>
      <c r="T87" s="506"/>
      <c r="U87" s="507"/>
      <c r="V87" s="507"/>
      <c r="W87" s="508"/>
      <c r="X87" s="507"/>
      <c r="Y87" s="505"/>
      <c r="Z87" s="506"/>
      <c r="AA87" s="505"/>
      <c r="AB87" s="507"/>
      <c r="AC87" s="505"/>
      <c r="AD87" s="506"/>
      <c r="AE87" s="509">
        <f t="shared" si="5"/>
        <v>369000</v>
      </c>
      <c r="AF87" s="510" t="s">
        <v>410</v>
      </c>
    </row>
    <row r="88" spans="1:32" ht="21.75" customHeight="1" outlineLevel="2">
      <c r="A88" s="475">
        <v>80</v>
      </c>
      <c r="B88" s="476" t="s">
        <v>65</v>
      </c>
      <c r="C88" s="476" t="s">
        <v>374</v>
      </c>
      <c r="D88" s="38"/>
      <c r="E88" s="475"/>
      <c r="F88" s="477"/>
      <c r="G88" s="38" t="s">
        <v>235</v>
      </c>
      <c r="H88" s="478">
        <v>75</v>
      </c>
      <c r="I88" s="479">
        <f t="shared" si="4"/>
        <v>112500</v>
      </c>
      <c r="J88" s="43"/>
      <c r="K88" s="479"/>
      <c r="L88" s="43"/>
      <c r="M88" s="46"/>
      <c r="N88" s="43"/>
      <c r="O88" s="479"/>
      <c r="P88" s="480"/>
      <c r="Q88" s="483"/>
      <c r="R88" s="480"/>
      <c r="S88" s="483"/>
      <c r="T88" s="483"/>
      <c r="U88" s="482"/>
      <c r="V88" s="482"/>
      <c r="W88" s="484"/>
      <c r="X88" s="482"/>
      <c r="Y88" s="480"/>
      <c r="Z88" s="483"/>
      <c r="AA88" s="480"/>
      <c r="AB88" s="482"/>
      <c r="AC88" s="480"/>
      <c r="AD88" s="483"/>
      <c r="AE88" s="485">
        <f aca="true" t="shared" si="6" ref="AE88:AE95">SUM(F88,I88,K88,M88,O88,Q88,S88,T88:V88,X88,Z88,AB88,AD88)</f>
        <v>112500</v>
      </c>
      <c r="AF88" s="511" t="s">
        <v>375</v>
      </c>
    </row>
    <row r="89" spans="1:32" ht="21.75" customHeight="1" outlineLevel="2">
      <c r="A89" s="487">
        <v>81</v>
      </c>
      <c r="B89" s="488"/>
      <c r="C89" s="488" t="s">
        <v>143</v>
      </c>
      <c r="D89" s="39"/>
      <c r="E89" s="487"/>
      <c r="F89" s="489"/>
      <c r="G89" s="39" t="s">
        <v>235</v>
      </c>
      <c r="H89" s="490">
        <v>697</v>
      </c>
      <c r="I89" s="491">
        <f t="shared" si="4"/>
        <v>1045500</v>
      </c>
      <c r="J89" s="41"/>
      <c r="K89" s="491"/>
      <c r="L89" s="41"/>
      <c r="M89" s="48"/>
      <c r="N89" s="41"/>
      <c r="O89" s="491"/>
      <c r="P89" s="493" t="s">
        <v>295</v>
      </c>
      <c r="Q89" s="495">
        <v>5925</v>
      </c>
      <c r="R89" s="493" t="s">
        <v>376</v>
      </c>
      <c r="S89" s="495"/>
      <c r="T89" s="495"/>
      <c r="U89" s="494"/>
      <c r="V89" s="494">
        <v>37.8</v>
      </c>
      <c r="W89" s="496"/>
      <c r="X89" s="494"/>
      <c r="Y89" s="493"/>
      <c r="Z89" s="495">
        <v>20727</v>
      </c>
      <c r="AA89" s="493"/>
      <c r="AB89" s="494"/>
      <c r="AC89" s="493"/>
      <c r="AD89" s="495"/>
      <c r="AE89" s="497">
        <f t="shared" si="6"/>
        <v>1072189.8</v>
      </c>
      <c r="AF89" s="499" t="s">
        <v>377</v>
      </c>
    </row>
    <row r="90" spans="1:32" ht="21.75" customHeight="1" outlineLevel="2">
      <c r="A90" s="487">
        <v>82</v>
      </c>
      <c r="B90" s="488"/>
      <c r="C90" s="488" t="s">
        <v>378</v>
      </c>
      <c r="D90" s="39"/>
      <c r="E90" s="487"/>
      <c r="F90" s="489"/>
      <c r="G90" s="39" t="s">
        <v>235</v>
      </c>
      <c r="H90" s="490">
        <v>556</v>
      </c>
      <c r="I90" s="491">
        <f t="shared" si="4"/>
        <v>834000</v>
      </c>
      <c r="J90" s="41" t="s">
        <v>237</v>
      </c>
      <c r="K90" s="491">
        <v>137760</v>
      </c>
      <c r="L90" s="41"/>
      <c r="M90" s="48"/>
      <c r="N90" s="41"/>
      <c r="O90" s="491"/>
      <c r="P90" s="493"/>
      <c r="Q90" s="495"/>
      <c r="R90" s="493"/>
      <c r="S90" s="495"/>
      <c r="T90" s="495"/>
      <c r="U90" s="494"/>
      <c r="V90" s="494"/>
      <c r="W90" s="496"/>
      <c r="X90" s="494"/>
      <c r="Y90" s="493"/>
      <c r="Z90" s="495"/>
      <c r="AA90" s="493"/>
      <c r="AB90" s="494"/>
      <c r="AC90" s="493"/>
      <c r="AD90" s="495"/>
      <c r="AE90" s="497">
        <f t="shared" si="6"/>
        <v>971760</v>
      </c>
      <c r="AF90" s="499" t="s">
        <v>379</v>
      </c>
    </row>
    <row r="91" spans="1:32" ht="21.75" customHeight="1" outlineLevel="2">
      <c r="A91" s="487">
        <v>83</v>
      </c>
      <c r="B91" s="488"/>
      <c r="C91" s="488" t="s">
        <v>34</v>
      </c>
      <c r="D91" s="39"/>
      <c r="E91" s="487"/>
      <c r="F91" s="489"/>
      <c r="G91" s="39" t="s">
        <v>235</v>
      </c>
      <c r="H91" s="490">
        <v>500</v>
      </c>
      <c r="I91" s="491">
        <f t="shared" si="4"/>
        <v>750000</v>
      </c>
      <c r="J91" s="41"/>
      <c r="K91" s="491"/>
      <c r="L91" s="41"/>
      <c r="M91" s="48"/>
      <c r="N91" s="41"/>
      <c r="O91" s="491"/>
      <c r="P91" s="493"/>
      <c r="Q91" s="495"/>
      <c r="R91" s="493"/>
      <c r="S91" s="495"/>
      <c r="T91" s="495"/>
      <c r="U91" s="494"/>
      <c r="V91" s="494"/>
      <c r="W91" s="496"/>
      <c r="X91" s="494"/>
      <c r="Y91" s="493"/>
      <c r="Z91" s="495">
        <v>6909</v>
      </c>
      <c r="AA91" s="493"/>
      <c r="AB91" s="494"/>
      <c r="AC91" s="493"/>
      <c r="AD91" s="495"/>
      <c r="AE91" s="497">
        <f t="shared" si="6"/>
        <v>756909</v>
      </c>
      <c r="AF91" s="499" t="s">
        <v>380</v>
      </c>
    </row>
    <row r="92" spans="1:32" ht="21.75" customHeight="1" outlineLevel="2">
      <c r="A92" s="487">
        <v>84</v>
      </c>
      <c r="B92" s="488"/>
      <c r="C92" s="488" t="s">
        <v>381</v>
      </c>
      <c r="D92" s="39"/>
      <c r="E92" s="487"/>
      <c r="F92" s="489"/>
      <c r="G92" s="39" t="s">
        <v>235</v>
      </c>
      <c r="H92" s="490">
        <v>40</v>
      </c>
      <c r="I92" s="491">
        <f t="shared" si="4"/>
        <v>60000</v>
      </c>
      <c r="J92" s="41"/>
      <c r="K92" s="491"/>
      <c r="L92" s="41"/>
      <c r="M92" s="48"/>
      <c r="N92" s="41"/>
      <c r="O92" s="491"/>
      <c r="P92" s="493"/>
      <c r="Q92" s="495"/>
      <c r="R92" s="493"/>
      <c r="S92" s="495"/>
      <c r="T92" s="495"/>
      <c r="U92" s="494"/>
      <c r="V92" s="494"/>
      <c r="W92" s="496"/>
      <c r="X92" s="494"/>
      <c r="Y92" s="493"/>
      <c r="Z92" s="495"/>
      <c r="AA92" s="493"/>
      <c r="AB92" s="494"/>
      <c r="AC92" s="493"/>
      <c r="AD92" s="495"/>
      <c r="AE92" s="497">
        <f t="shared" si="6"/>
        <v>60000</v>
      </c>
      <c r="AF92" s="499" t="s">
        <v>382</v>
      </c>
    </row>
    <row r="93" spans="1:32" ht="21.75" customHeight="1" outlineLevel="2">
      <c r="A93" s="500">
        <v>85</v>
      </c>
      <c r="B93" s="501"/>
      <c r="C93" s="501" t="s">
        <v>383</v>
      </c>
      <c r="D93" s="40"/>
      <c r="E93" s="500"/>
      <c r="F93" s="502"/>
      <c r="G93" s="40" t="s">
        <v>235</v>
      </c>
      <c r="H93" s="503">
        <v>263</v>
      </c>
      <c r="I93" s="504">
        <f t="shared" si="4"/>
        <v>394500</v>
      </c>
      <c r="J93" s="42"/>
      <c r="K93" s="504"/>
      <c r="L93" s="42"/>
      <c r="M93" s="49"/>
      <c r="N93" s="42"/>
      <c r="O93" s="504"/>
      <c r="P93" s="505"/>
      <c r="Q93" s="506"/>
      <c r="R93" s="505"/>
      <c r="S93" s="506"/>
      <c r="T93" s="506"/>
      <c r="U93" s="507"/>
      <c r="V93" s="507"/>
      <c r="W93" s="508"/>
      <c r="X93" s="507"/>
      <c r="Y93" s="505"/>
      <c r="Z93" s="506"/>
      <c r="AA93" s="505"/>
      <c r="AB93" s="507"/>
      <c r="AC93" s="505"/>
      <c r="AD93" s="506"/>
      <c r="AE93" s="509">
        <f t="shared" si="6"/>
        <v>394500</v>
      </c>
      <c r="AF93" s="510" t="s">
        <v>384</v>
      </c>
    </row>
    <row r="94" spans="1:32" ht="21.75" customHeight="1" outlineLevel="2">
      <c r="A94" s="525">
        <v>86</v>
      </c>
      <c r="B94" s="526" t="s">
        <v>63</v>
      </c>
      <c r="C94" s="526" t="s">
        <v>385</v>
      </c>
      <c r="D94" s="527"/>
      <c r="E94" s="525"/>
      <c r="F94" s="528"/>
      <c r="G94" s="527" t="s">
        <v>235</v>
      </c>
      <c r="H94" s="529">
        <v>114</v>
      </c>
      <c r="I94" s="530">
        <f t="shared" si="4"/>
        <v>171000</v>
      </c>
      <c r="J94" s="531"/>
      <c r="K94" s="530"/>
      <c r="L94" s="531"/>
      <c r="M94" s="532"/>
      <c r="N94" s="531"/>
      <c r="O94" s="530"/>
      <c r="P94" s="533"/>
      <c r="Q94" s="534"/>
      <c r="R94" s="533"/>
      <c r="S94" s="534"/>
      <c r="T94" s="534"/>
      <c r="U94" s="535"/>
      <c r="V94" s="535"/>
      <c r="W94" s="536"/>
      <c r="X94" s="535"/>
      <c r="Y94" s="533"/>
      <c r="Z94" s="534"/>
      <c r="AA94" s="533"/>
      <c r="AB94" s="535"/>
      <c r="AC94" s="533"/>
      <c r="AD94" s="534"/>
      <c r="AE94" s="537">
        <f t="shared" si="6"/>
        <v>171000</v>
      </c>
      <c r="AF94" s="538" t="s">
        <v>386</v>
      </c>
    </row>
    <row r="95" spans="1:32" ht="21.75" customHeight="1" outlineLevel="2">
      <c r="A95" s="487">
        <v>87</v>
      </c>
      <c r="B95" s="542"/>
      <c r="C95" s="488" t="s">
        <v>387</v>
      </c>
      <c r="D95" s="39"/>
      <c r="E95" s="487"/>
      <c r="F95" s="489"/>
      <c r="G95" s="39" t="s">
        <v>235</v>
      </c>
      <c r="H95" s="490">
        <v>214</v>
      </c>
      <c r="I95" s="491">
        <f t="shared" si="4"/>
        <v>321000</v>
      </c>
      <c r="J95" s="41"/>
      <c r="K95" s="491"/>
      <c r="L95" s="41"/>
      <c r="M95" s="48"/>
      <c r="N95" s="41"/>
      <c r="O95" s="491"/>
      <c r="P95" s="493"/>
      <c r="Q95" s="495"/>
      <c r="R95" s="493"/>
      <c r="S95" s="495"/>
      <c r="T95" s="495"/>
      <c r="U95" s="494"/>
      <c r="V95" s="494"/>
      <c r="W95" s="496"/>
      <c r="X95" s="494"/>
      <c r="Y95" s="493"/>
      <c r="Z95" s="495"/>
      <c r="AA95" s="493"/>
      <c r="AB95" s="494"/>
      <c r="AC95" s="493"/>
      <c r="AD95" s="495"/>
      <c r="AE95" s="497">
        <f t="shared" si="6"/>
        <v>321000</v>
      </c>
      <c r="AF95" s="499" t="s">
        <v>388</v>
      </c>
    </row>
    <row r="96" spans="1:32" ht="21.75" customHeight="1" outlineLevel="2">
      <c r="A96" s="487">
        <v>88</v>
      </c>
      <c r="B96" s="488"/>
      <c r="C96" s="488" t="s">
        <v>389</v>
      </c>
      <c r="D96" s="39"/>
      <c r="E96" s="487"/>
      <c r="F96" s="489"/>
      <c r="G96" s="39" t="s">
        <v>235</v>
      </c>
      <c r="H96" s="490">
        <v>347</v>
      </c>
      <c r="I96" s="491">
        <f t="shared" si="4"/>
        <v>520500</v>
      </c>
      <c r="J96" s="41" t="s">
        <v>237</v>
      </c>
      <c r="K96" s="491">
        <v>51660</v>
      </c>
      <c r="L96" s="41" t="s">
        <v>314</v>
      </c>
      <c r="M96" s="48">
        <v>20774.02</v>
      </c>
      <c r="N96" s="41"/>
      <c r="O96" s="491"/>
      <c r="P96" s="493"/>
      <c r="Q96" s="495"/>
      <c r="R96" s="493"/>
      <c r="S96" s="495"/>
      <c r="T96" s="495"/>
      <c r="U96" s="494"/>
      <c r="V96" s="494"/>
      <c r="W96" s="496"/>
      <c r="X96" s="494"/>
      <c r="Y96" s="493"/>
      <c r="Z96" s="495"/>
      <c r="AA96" s="493"/>
      <c r="AB96" s="494"/>
      <c r="AC96" s="493"/>
      <c r="AD96" s="495"/>
      <c r="AE96" s="497">
        <f>SUM(F96,I96,K96,M96,O96,Q96,S96,T96:V96,X96,Z96,AB96,AD96)</f>
        <v>592934.02</v>
      </c>
      <c r="AF96" s="499" t="s">
        <v>390</v>
      </c>
    </row>
    <row r="97" spans="1:32" ht="21.75" customHeight="1" outlineLevel="2">
      <c r="A97" s="487">
        <v>89</v>
      </c>
      <c r="B97" s="488"/>
      <c r="C97" s="488" t="s">
        <v>102</v>
      </c>
      <c r="D97" s="39"/>
      <c r="E97" s="487"/>
      <c r="F97" s="489"/>
      <c r="G97" s="39" t="s">
        <v>235</v>
      </c>
      <c r="H97" s="490">
        <v>72</v>
      </c>
      <c r="I97" s="491">
        <f t="shared" si="4"/>
        <v>108000</v>
      </c>
      <c r="J97" s="41"/>
      <c r="K97" s="491"/>
      <c r="L97" s="41"/>
      <c r="M97" s="48"/>
      <c r="N97" s="41"/>
      <c r="O97" s="491"/>
      <c r="P97" s="493"/>
      <c r="Q97" s="495"/>
      <c r="R97" s="493" t="s">
        <v>296</v>
      </c>
      <c r="S97" s="495">
        <v>560</v>
      </c>
      <c r="T97" s="495"/>
      <c r="U97" s="494"/>
      <c r="V97" s="494"/>
      <c r="W97" s="496"/>
      <c r="X97" s="494"/>
      <c r="Y97" s="493"/>
      <c r="Z97" s="495"/>
      <c r="AA97" s="493"/>
      <c r="AB97" s="494"/>
      <c r="AC97" s="493" t="s">
        <v>391</v>
      </c>
      <c r="AD97" s="495">
        <v>43012</v>
      </c>
      <c r="AE97" s="497">
        <f aca="true" t="shared" si="7" ref="AE97:AE128">SUM(F97,I97,K97,M97,O97,Q97,S97,T97:V97,X97,Z97,AB97,AD97)</f>
        <v>151572</v>
      </c>
      <c r="AF97" s="499" t="s">
        <v>392</v>
      </c>
    </row>
    <row r="98" spans="1:32" ht="21.75" customHeight="1" outlineLevel="2">
      <c r="A98" s="487">
        <v>90</v>
      </c>
      <c r="B98" s="488"/>
      <c r="C98" s="488" t="s">
        <v>393</v>
      </c>
      <c r="D98" s="39"/>
      <c r="E98" s="487"/>
      <c r="F98" s="489"/>
      <c r="G98" s="39" t="s">
        <v>235</v>
      </c>
      <c r="H98" s="490">
        <v>97</v>
      </c>
      <c r="I98" s="491">
        <f t="shared" si="4"/>
        <v>145500</v>
      </c>
      <c r="J98" s="41" t="s">
        <v>237</v>
      </c>
      <c r="K98" s="491">
        <v>71484</v>
      </c>
      <c r="L98" s="41"/>
      <c r="M98" s="48"/>
      <c r="N98" s="41"/>
      <c r="O98" s="491"/>
      <c r="P98" s="493"/>
      <c r="Q98" s="495"/>
      <c r="R98" s="493"/>
      <c r="S98" s="495"/>
      <c r="T98" s="495"/>
      <c r="U98" s="494"/>
      <c r="V98" s="494"/>
      <c r="W98" s="496"/>
      <c r="X98" s="494"/>
      <c r="Y98" s="493"/>
      <c r="Z98" s="495"/>
      <c r="AA98" s="493"/>
      <c r="AB98" s="494"/>
      <c r="AC98" s="493"/>
      <c r="AD98" s="495"/>
      <c r="AE98" s="497">
        <f t="shared" si="7"/>
        <v>216984</v>
      </c>
      <c r="AF98" s="499" t="s">
        <v>394</v>
      </c>
    </row>
    <row r="99" spans="1:32" ht="21.75" customHeight="1" outlineLevel="2">
      <c r="A99" s="487">
        <v>91</v>
      </c>
      <c r="B99" s="488"/>
      <c r="C99" s="488" t="s">
        <v>36</v>
      </c>
      <c r="D99" s="39" t="s">
        <v>308</v>
      </c>
      <c r="E99" s="487">
        <v>9</v>
      </c>
      <c r="F99" s="489">
        <f>E99*500*5</f>
        <v>22500</v>
      </c>
      <c r="G99" s="39" t="s">
        <v>235</v>
      </c>
      <c r="H99" s="490">
        <v>366</v>
      </c>
      <c r="I99" s="491">
        <f t="shared" si="4"/>
        <v>549000</v>
      </c>
      <c r="J99" s="41"/>
      <c r="K99" s="491"/>
      <c r="L99" s="41"/>
      <c r="M99" s="48"/>
      <c r="N99" s="41"/>
      <c r="O99" s="491"/>
      <c r="P99" s="539" t="s">
        <v>295</v>
      </c>
      <c r="Q99" s="495">
        <v>915</v>
      </c>
      <c r="R99" s="493" t="s">
        <v>296</v>
      </c>
      <c r="S99" s="495">
        <v>430</v>
      </c>
      <c r="T99" s="495"/>
      <c r="U99" s="494"/>
      <c r="V99" s="494"/>
      <c r="W99" s="496"/>
      <c r="X99" s="494"/>
      <c r="Y99" s="493"/>
      <c r="Z99" s="495"/>
      <c r="AA99" s="493"/>
      <c r="AB99" s="494"/>
      <c r="AC99" s="493"/>
      <c r="AD99" s="495"/>
      <c r="AE99" s="497">
        <f t="shared" si="7"/>
        <v>572845</v>
      </c>
      <c r="AF99" s="499" t="s">
        <v>395</v>
      </c>
    </row>
    <row r="100" spans="1:32" ht="21.75" customHeight="1" outlineLevel="2">
      <c r="A100" s="487">
        <v>92</v>
      </c>
      <c r="B100" s="488"/>
      <c r="C100" s="488" t="s">
        <v>396</v>
      </c>
      <c r="D100" s="39"/>
      <c r="E100" s="487"/>
      <c r="F100" s="489"/>
      <c r="G100" s="39" t="s">
        <v>235</v>
      </c>
      <c r="H100" s="490">
        <v>30</v>
      </c>
      <c r="I100" s="491">
        <f t="shared" si="4"/>
        <v>45000</v>
      </c>
      <c r="J100" s="41"/>
      <c r="K100" s="491"/>
      <c r="L100" s="41"/>
      <c r="M100" s="48"/>
      <c r="N100" s="41"/>
      <c r="O100" s="491"/>
      <c r="P100" s="493"/>
      <c r="Q100" s="495"/>
      <c r="R100" s="493"/>
      <c r="S100" s="495"/>
      <c r="T100" s="495"/>
      <c r="U100" s="494"/>
      <c r="V100" s="494"/>
      <c r="W100" s="496"/>
      <c r="X100" s="494"/>
      <c r="Y100" s="493"/>
      <c r="Z100" s="495"/>
      <c r="AA100" s="493"/>
      <c r="AB100" s="494"/>
      <c r="AC100" s="493"/>
      <c r="AD100" s="495"/>
      <c r="AE100" s="497">
        <f t="shared" si="7"/>
        <v>45000</v>
      </c>
      <c r="AF100" s="499" t="s">
        <v>397</v>
      </c>
    </row>
    <row r="101" spans="1:32" ht="21.75" customHeight="1" outlineLevel="2">
      <c r="A101" s="487">
        <v>93</v>
      </c>
      <c r="B101" s="488"/>
      <c r="C101" s="488" t="s">
        <v>398</v>
      </c>
      <c r="D101" s="39"/>
      <c r="E101" s="487"/>
      <c r="F101" s="489"/>
      <c r="G101" s="39" t="s">
        <v>235</v>
      </c>
      <c r="H101" s="490">
        <v>93</v>
      </c>
      <c r="I101" s="491">
        <f t="shared" si="4"/>
        <v>139500</v>
      </c>
      <c r="J101" s="41" t="s">
        <v>237</v>
      </c>
      <c r="K101" s="491">
        <v>137760</v>
      </c>
      <c r="L101" s="41"/>
      <c r="M101" s="48"/>
      <c r="N101" s="41"/>
      <c r="O101" s="491"/>
      <c r="P101" s="493"/>
      <c r="Q101" s="495"/>
      <c r="R101" s="493"/>
      <c r="S101" s="495"/>
      <c r="T101" s="495"/>
      <c r="U101" s="494"/>
      <c r="V101" s="494"/>
      <c r="W101" s="496"/>
      <c r="X101" s="494"/>
      <c r="Y101" s="493"/>
      <c r="Z101" s="495"/>
      <c r="AA101" s="493"/>
      <c r="AB101" s="494"/>
      <c r="AC101" s="493"/>
      <c r="AD101" s="495"/>
      <c r="AE101" s="497">
        <f t="shared" si="7"/>
        <v>277260</v>
      </c>
      <c r="AF101" s="499" t="s">
        <v>399</v>
      </c>
    </row>
    <row r="102" spans="1:32" ht="21.75" customHeight="1" outlineLevel="2">
      <c r="A102" s="543">
        <v>94</v>
      </c>
      <c r="B102" s="501"/>
      <c r="C102" s="501" t="s">
        <v>400</v>
      </c>
      <c r="D102" s="40"/>
      <c r="E102" s="500"/>
      <c r="F102" s="502"/>
      <c r="G102" s="40" t="s">
        <v>235</v>
      </c>
      <c r="H102" s="503">
        <v>2</v>
      </c>
      <c r="I102" s="504">
        <f t="shared" si="4"/>
        <v>3000</v>
      </c>
      <c r="J102" s="42" t="s">
        <v>237</v>
      </c>
      <c r="K102" s="504">
        <v>68082</v>
      </c>
      <c r="L102" s="42" t="s">
        <v>238</v>
      </c>
      <c r="M102" s="49">
        <v>40986</v>
      </c>
      <c r="N102" s="42"/>
      <c r="O102" s="504"/>
      <c r="P102" s="505"/>
      <c r="Q102" s="506"/>
      <c r="R102" s="505"/>
      <c r="S102" s="506"/>
      <c r="T102" s="506"/>
      <c r="U102" s="507"/>
      <c r="V102" s="507"/>
      <c r="W102" s="508"/>
      <c r="X102" s="507"/>
      <c r="Y102" s="505"/>
      <c r="Z102" s="506"/>
      <c r="AA102" s="505"/>
      <c r="AB102" s="507"/>
      <c r="AC102" s="505"/>
      <c r="AD102" s="506"/>
      <c r="AE102" s="509">
        <f t="shared" si="7"/>
        <v>112068</v>
      </c>
      <c r="AF102" s="510" t="s">
        <v>401</v>
      </c>
    </row>
    <row r="103" spans="1:32" ht="21.75" customHeight="1" outlineLevel="2">
      <c r="A103" s="475">
        <v>95</v>
      </c>
      <c r="B103" s="476" t="s">
        <v>66</v>
      </c>
      <c r="C103" s="476" t="s">
        <v>411</v>
      </c>
      <c r="D103" s="38"/>
      <c r="E103" s="475"/>
      <c r="F103" s="477"/>
      <c r="G103" s="38" t="s">
        <v>235</v>
      </c>
      <c r="H103" s="478">
        <v>124</v>
      </c>
      <c r="I103" s="479">
        <f t="shared" si="4"/>
        <v>186000</v>
      </c>
      <c r="J103" s="43" t="s">
        <v>237</v>
      </c>
      <c r="K103" s="479">
        <v>105924</v>
      </c>
      <c r="L103" s="43"/>
      <c r="M103" s="46"/>
      <c r="N103" s="43"/>
      <c r="O103" s="479"/>
      <c r="P103" s="480"/>
      <c r="Q103" s="483"/>
      <c r="R103" s="480"/>
      <c r="S103" s="483"/>
      <c r="T103" s="483"/>
      <c r="U103" s="482"/>
      <c r="V103" s="482"/>
      <c r="W103" s="484"/>
      <c r="X103" s="482"/>
      <c r="Y103" s="480"/>
      <c r="Z103" s="483"/>
      <c r="AA103" s="480"/>
      <c r="AB103" s="482"/>
      <c r="AC103" s="480"/>
      <c r="AD103" s="483"/>
      <c r="AE103" s="485">
        <f t="shared" si="7"/>
        <v>291924</v>
      </c>
      <c r="AF103" s="511" t="s">
        <v>412</v>
      </c>
    </row>
    <row r="104" spans="1:32" ht="21.75" customHeight="1" outlineLevel="2">
      <c r="A104" s="487">
        <v>96</v>
      </c>
      <c r="B104" s="542"/>
      <c r="C104" s="488" t="s">
        <v>413</v>
      </c>
      <c r="D104" s="39"/>
      <c r="E104" s="487"/>
      <c r="F104" s="489"/>
      <c r="G104" s="39" t="s">
        <v>235</v>
      </c>
      <c r="H104" s="490">
        <v>197</v>
      </c>
      <c r="I104" s="491">
        <f t="shared" si="4"/>
        <v>295500</v>
      </c>
      <c r="J104" s="41"/>
      <c r="K104" s="491"/>
      <c r="L104" s="41"/>
      <c r="M104" s="48"/>
      <c r="N104" s="41"/>
      <c r="O104" s="491"/>
      <c r="P104" s="493"/>
      <c r="Q104" s="495"/>
      <c r="R104" s="493"/>
      <c r="S104" s="495"/>
      <c r="T104" s="495"/>
      <c r="U104" s="494"/>
      <c r="V104" s="494"/>
      <c r="W104" s="496"/>
      <c r="X104" s="494"/>
      <c r="Y104" s="493"/>
      <c r="Z104" s="495"/>
      <c r="AA104" s="493"/>
      <c r="AB104" s="494"/>
      <c r="AC104" s="493"/>
      <c r="AD104" s="495"/>
      <c r="AE104" s="497">
        <f t="shared" si="7"/>
        <v>295500</v>
      </c>
      <c r="AF104" s="499" t="s">
        <v>414</v>
      </c>
    </row>
    <row r="105" spans="1:32" ht="21.75" customHeight="1" outlineLevel="2">
      <c r="A105" s="487">
        <v>97</v>
      </c>
      <c r="B105" s="488"/>
      <c r="C105" s="488" t="s">
        <v>275</v>
      </c>
      <c r="D105" s="39"/>
      <c r="E105" s="487"/>
      <c r="F105" s="489"/>
      <c r="G105" s="39" t="s">
        <v>235</v>
      </c>
      <c r="H105" s="490">
        <v>1052</v>
      </c>
      <c r="I105" s="491">
        <f t="shared" si="4"/>
        <v>1578000</v>
      </c>
      <c r="J105" s="41" t="s">
        <v>237</v>
      </c>
      <c r="K105" s="491">
        <v>447720</v>
      </c>
      <c r="L105" s="41"/>
      <c r="M105" s="48"/>
      <c r="N105" s="41"/>
      <c r="O105" s="491"/>
      <c r="P105" s="493"/>
      <c r="Q105" s="495"/>
      <c r="R105" s="493"/>
      <c r="S105" s="495"/>
      <c r="T105" s="495"/>
      <c r="U105" s="494"/>
      <c r="V105" s="494"/>
      <c r="W105" s="496"/>
      <c r="X105" s="494"/>
      <c r="Y105" s="493"/>
      <c r="Z105" s="495"/>
      <c r="AA105" s="493"/>
      <c r="AB105" s="494"/>
      <c r="AC105" s="493"/>
      <c r="AD105" s="495"/>
      <c r="AE105" s="497">
        <f t="shared" si="7"/>
        <v>2025720</v>
      </c>
      <c r="AF105" s="499" t="s">
        <v>415</v>
      </c>
    </row>
    <row r="106" spans="1:32" ht="21.75" customHeight="1" outlineLevel="2">
      <c r="A106" s="487">
        <v>98</v>
      </c>
      <c r="B106" s="488"/>
      <c r="C106" s="488" t="s">
        <v>98</v>
      </c>
      <c r="D106" s="39"/>
      <c r="E106" s="487"/>
      <c r="F106" s="489"/>
      <c r="G106" s="39" t="s">
        <v>235</v>
      </c>
      <c r="H106" s="490">
        <v>228</v>
      </c>
      <c r="I106" s="491">
        <f t="shared" si="4"/>
        <v>342000</v>
      </c>
      <c r="J106" s="41" t="s">
        <v>237</v>
      </c>
      <c r="K106" s="491">
        <v>458136</v>
      </c>
      <c r="L106" s="41"/>
      <c r="M106" s="48"/>
      <c r="N106" s="41"/>
      <c r="O106" s="491"/>
      <c r="P106" s="493"/>
      <c r="Q106" s="495"/>
      <c r="R106" s="493"/>
      <c r="S106" s="495"/>
      <c r="T106" s="495"/>
      <c r="U106" s="494"/>
      <c r="V106" s="494"/>
      <c r="W106" s="496"/>
      <c r="X106" s="494"/>
      <c r="Y106" s="493"/>
      <c r="Z106" s="495">
        <v>6909</v>
      </c>
      <c r="AA106" s="493"/>
      <c r="AB106" s="494"/>
      <c r="AC106" s="493"/>
      <c r="AD106" s="495"/>
      <c r="AE106" s="497">
        <f t="shared" si="7"/>
        <v>807045</v>
      </c>
      <c r="AF106" s="499" t="s">
        <v>416</v>
      </c>
    </row>
    <row r="107" spans="1:32" ht="21.75" customHeight="1" outlineLevel="2">
      <c r="A107" s="487">
        <v>99</v>
      </c>
      <c r="B107" s="488"/>
      <c r="C107" s="488" t="s">
        <v>417</v>
      </c>
      <c r="D107" s="39"/>
      <c r="E107" s="487"/>
      <c r="F107" s="489"/>
      <c r="G107" s="39" t="s">
        <v>235</v>
      </c>
      <c r="H107" s="490">
        <v>510</v>
      </c>
      <c r="I107" s="491">
        <f t="shared" si="4"/>
        <v>765000</v>
      </c>
      <c r="J107" s="41" t="s">
        <v>237</v>
      </c>
      <c r="K107" s="491">
        <v>68880</v>
      </c>
      <c r="L107" s="41"/>
      <c r="M107" s="48"/>
      <c r="N107" s="41" t="s">
        <v>245</v>
      </c>
      <c r="O107" s="491">
        <v>50000</v>
      </c>
      <c r="P107" s="493"/>
      <c r="Q107" s="495"/>
      <c r="R107" s="493"/>
      <c r="S107" s="495"/>
      <c r="T107" s="495"/>
      <c r="U107" s="494"/>
      <c r="V107" s="494"/>
      <c r="W107" s="496"/>
      <c r="X107" s="494"/>
      <c r="Y107" s="493"/>
      <c r="Z107" s="495"/>
      <c r="AA107" s="493"/>
      <c r="AB107" s="494"/>
      <c r="AC107" s="493"/>
      <c r="AD107" s="495"/>
      <c r="AE107" s="497">
        <f t="shared" si="7"/>
        <v>883880</v>
      </c>
      <c r="AF107" s="499" t="s">
        <v>418</v>
      </c>
    </row>
    <row r="108" spans="1:32" ht="21.75" customHeight="1" outlineLevel="2">
      <c r="A108" s="487">
        <v>100</v>
      </c>
      <c r="B108" s="488"/>
      <c r="C108" s="488" t="s">
        <v>156</v>
      </c>
      <c r="D108" s="39"/>
      <c r="E108" s="487"/>
      <c r="F108" s="489"/>
      <c r="G108" s="39" t="s">
        <v>235</v>
      </c>
      <c r="H108" s="490">
        <v>590</v>
      </c>
      <c r="I108" s="491">
        <f t="shared" si="4"/>
        <v>885000</v>
      </c>
      <c r="J108" s="41" t="s">
        <v>237</v>
      </c>
      <c r="K108" s="491">
        <v>192024</v>
      </c>
      <c r="L108" s="41"/>
      <c r="M108" s="48"/>
      <c r="N108" s="41"/>
      <c r="O108" s="491"/>
      <c r="P108" s="493"/>
      <c r="Q108" s="495"/>
      <c r="R108" s="493"/>
      <c r="S108" s="495"/>
      <c r="T108" s="495"/>
      <c r="U108" s="494"/>
      <c r="V108" s="494"/>
      <c r="W108" s="496"/>
      <c r="X108" s="494"/>
      <c r="Y108" s="493"/>
      <c r="Z108" s="495">
        <v>6909</v>
      </c>
      <c r="AA108" s="493"/>
      <c r="AB108" s="494"/>
      <c r="AC108" s="493"/>
      <c r="AD108" s="495"/>
      <c r="AE108" s="497">
        <f t="shared" si="7"/>
        <v>1083933</v>
      </c>
      <c r="AF108" s="499" t="s">
        <v>419</v>
      </c>
    </row>
    <row r="109" spans="1:32" ht="21.75" customHeight="1" outlineLevel="2">
      <c r="A109" s="487">
        <v>101</v>
      </c>
      <c r="B109" s="488"/>
      <c r="C109" s="488" t="s">
        <v>105</v>
      </c>
      <c r="D109" s="39"/>
      <c r="E109" s="487"/>
      <c r="F109" s="489"/>
      <c r="G109" s="39" t="s">
        <v>235</v>
      </c>
      <c r="H109" s="490">
        <v>1019</v>
      </c>
      <c r="I109" s="491">
        <f t="shared" si="4"/>
        <v>1528500</v>
      </c>
      <c r="J109" s="41" t="s">
        <v>237</v>
      </c>
      <c r="K109" s="491">
        <v>251496</v>
      </c>
      <c r="L109" s="41"/>
      <c r="M109" s="48"/>
      <c r="N109" s="41" t="s">
        <v>245</v>
      </c>
      <c r="O109" s="491">
        <v>30000</v>
      </c>
      <c r="P109" s="493"/>
      <c r="Q109" s="495"/>
      <c r="R109" s="493"/>
      <c r="S109" s="495"/>
      <c r="T109" s="495"/>
      <c r="U109" s="494"/>
      <c r="V109" s="494"/>
      <c r="W109" s="496"/>
      <c r="X109" s="494"/>
      <c r="Y109" s="493"/>
      <c r="Z109" s="495">
        <v>13818</v>
      </c>
      <c r="AA109" s="493"/>
      <c r="AB109" s="494"/>
      <c r="AC109" s="493"/>
      <c r="AD109" s="495"/>
      <c r="AE109" s="497">
        <f t="shared" si="7"/>
        <v>1823814</v>
      </c>
      <c r="AF109" s="499" t="s">
        <v>420</v>
      </c>
    </row>
    <row r="110" spans="1:32" ht="21.75" customHeight="1" outlineLevel="2">
      <c r="A110" s="487">
        <v>102</v>
      </c>
      <c r="B110" s="488"/>
      <c r="C110" s="488" t="s">
        <v>421</v>
      </c>
      <c r="D110" s="39"/>
      <c r="E110" s="487"/>
      <c r="F110" s="489"/>
      <c r="G110" s="39" t="s">
        <v>235</v>
      </c>
      <c r="H110" s="490">
        <v>835</v>
      </c>
      <c r="I110" s="491">
        <f t="shared" si="4"/>
        <v>1252500</v>
      </c>
      <c r="J110" s="41" t="s">
        <v>237</v>
      </c>
      <c r="K110" s="491">
        <v>51660</v>
      </c>
      <c r="L110" s="41"/>
      <c r="M110" s="48"/>
      <c r="N110" s="41"/>
      <c r="O110" s="491"/>
      <c r="P110" s="493"/>
      <c r="Q110" s="495"/>
      <c r="R110" s="493"/>
      <c r="S110" s="495"/>
      <c r="T110" s="495"/>
      <c r="U110" s="494"/>
      <c r="V110" s="494"/>
      <c r="W110" s="496"/>
      <c r="X110" s="494"/>
      <c r="Y110" s="493"/>
      <c r="Z110" s="495"/>
      <c r="AA110" s="493"/>
      <c r="AB110" s="494"/>
      <c r="AC110" s="493"/>
      <c r="AD110" s="495"/>
      <c r="AE110" s="497">
        <f t="shared" si="7"/>
        <v>1304160</v>
      </c>
      <c r="AF110" s="499" t="s">
        <v>422</v>
      </c>
    </row>
    <row r="111" spans="1:32" ht="21.75" customHeight="1" outlineLevel="2">
      <c r="A111" s="487">
        <v>103</v>
      </c>
      <c r="B111" s="488"/>
      <c r="C111" s="488" t="s">
        <v>423</v>
      </c>
      <c r="D111" s="39"/>
      <c r="E111" s="487"/>
      <c r="F111" s="489"/>
      <c r="G111" s="39" t="s">
        <v>235</v>
      </c>
      <c r="H111" s="490">
        <v>297</v>
      </c>
      <c r="I111" s="491">
        <f t="shared" si="4"/>
        <v>445500</v>
      </c>
      <c r="J111" s="41" t="s">
        <v>237</v>
      </c>
      <c r="K111" s="491">
        <v>148176</v>
      </c>
      <c r="L111" s="41"/>
      <c r="M111" s="48"/>
      <c r="N111" s="41"/>
      <c r="O111" s="491"/>
      <c r="P111" s="493"/>
      <c r="Q111" s="495"/>
      <c r="R111" s="493"/>
      <c r="S111" s="495"/>
      <c r="T111" s="495"/>
      <c r="U111" s="494"/>
      <c r="V111" s="494"/>
      <c r="W111" s="496"/>
      <c r="X111" s="494"/>
      <c r="Y111" s="493"/>
      <c r="Z111" s="495"/>
      <c r="AA111" s="493"/>
      <c r="AB111" s="494"/>
      <c r="AC111" s="493"/>
      <c r="AD111" s="495"/>
      <c r="AE111" s="497">
        <f t="shared" si="7"/>
        <v>593676</v>
      </c>
      <c r="AF111" s="499" t="s">
        <v>424</v>
      </c>
    </row>
    <row r="112" spans="1:32" ht="21.75" customHeight="1" outlineLevel="2">
      <c r="A112" s="487">
        <v>104</v>
      </c>
      <c r="B112" s="488"/>
      <c r="C112" s="488" t="s">
        <v>425</v>
      </c>
      <c r="D112" s="39"/>
      <c r="E112" s="487"/>
      <c r="F112" s="489"/>
      <c r="G112" s="39" t="s">
        <v>235</v>
      </c>
      <c r="H112" s="490">
        <v>201</v>
      </c>
      <c r="I112" s="491">
        <f t="shared" si="4"/>
        <v>301500</v>
      </c>
      <c r="J112" s="41" t="s">
        <v>237</v>
      </c>
      <c r="K112" s="491">
        <v>241080</v>
      </c>
      <c r="L112" s="41"/>
      <c r="M112" s="48"/>
      <c r="N112" s="41"/>
      <c r="O112" s="491"/>
      <c r="P112" s="493"/>
      <c r="Q112" s="495"/>
      <c r="R112" s="493"/>
      <c r="S112" s="495"/>
      <c r="T112" s="495"/>
      <c r="U112" s="494"/>
      <c r="V112" s="494"/>
      <c r="W112" s="496"/>
      <c r="X112" s="494"/>
      <c r="Y112" s="493"/>
      <c r="Z112" s="495"/>
      <c r="AA112" s="493"/>
      <c r="AB112" s="494"/>
      <c r="AC112" s="493"/>
      <c r="AD112" s="495"/>
      <c r="AE112" s="497">
        <f>SUM(F112,I112,K112,M112,O112,Q112,S112,T112:V112,X112,Z112,AB112,AD112)</f>
        <v>542580</v>
      </c>
      <c r="AF112" s="499" t="s">
        <v>426</v>
      </c>
    </row>
    <row r="113" spans="1:32" ht="21.75" customHeight="1" outlineLevel="2">
      <c r="A113" s="487">
        <v>105</v>
      </c>
      <c r="B113" s="488"/>
      <c r="C113" s="488" t="s">
        <v>427</v>
      </c>
      <c r="D113" s="39"/>
      <c r="E113" s="487"/>
      <c r="F113" s="489"/>
      <c r="G113" s="39" t="s">
        <v>235</v>
      </c>
      <c r="H113" s="490">
        <v>52</v>
      </c>
      <c r="I113" s="491">
        <f t="shared" si="4"/>
        <v>78000</v>
      </c>
      <c r="J113" s="41" t="s">
        <v>237</v>
      </c>
      <c r="K113" s="491">
        <v>51660</v>
      </c>
      <c r="L113" s="41"/>
      <c r="M113" s="48"/>
      <c r="N113" s="41"/>
      <c r="O113" s="491"/>
      <c r="P113" s="493"/>
      <c r="Q113" s="495"/>
      <c r="R113" s="493"/>
      <c r="S113" s="495"/>
      <c r="T113" s="495"/>
      <c r="U113" s="494"/>
      <c r="V113" s="494"/>
      <c r="W113" s="496"/>
      <c r="X113" s="494"/>
      <c r="Y113" s="493"/>
      <c r="Z113" s="495"/>
      <c r="AA113" s="493"/>
      <c r="AB113" s="494"/>
      <c r="AC113" s="493"/>
      <c r="AD113" s="495"/>
      <c r="AE113" s="497">
        <f t="shared" si="7"/>
        <v>129660</v>
      </c>
      <c r="AF113" s="499" t="s">
        <v>428</v>
      </c>
    </row>
    <row r="114" spans="1:32" ht="21.75" customHeight="1" outlineLevel="2">
      <c r="A114" s="487">
        <v>106</v>
      </c>
      <c r="B114" s="488"/>
      <c r="C114" s="488" t="s">
        <v>429</v>
      </c>
      <c r="D114" s="39"/>
      <c r="E114" s="487"/>
      <c r="F114" s="489"/>
      <c r="G114" s="39" t="s">
        <v>235</v>
      </c>
      <c r="H114" s="490">
        <v>24</v>
      </c>
      <c r="I114" s="491">
        <f t="shared" si="4"/>
        <v>36000</v>
      </c>
      <c r="J114" s="41" t="s">
        <v>237</v>
      </c>
      <c r="K114" s="491">
        <v>86100</v>
      </c>
      <c r="L114" s="41"/>
      <c r="M114" s="48"/>
      <c r="N114" s="41"/>
      <c r="O114" s="491"/>
      <c r="P114" s="493"/>
      <c r="Q114" s="495"/>
      <c r="R114" s="493"/>
      <c r="S114" s="495"/>
      <c r="T114" s="495"/>
      <c r="U114" s="494"/>
      <c r="V114" s="494"/>
      <c r="W114" s="496"/>
      <c r="X114" s="494"/>
      <c r="Y114" s="493"/>
      <c r="Z114" s="495"/>
      <c r="AA114" s="493"/>
      <c r="AB114" s="494"/>
      <c r="AC114" s="493"/>
      <c r="AD114" s="495"/>
      <c r="AE114" s="497">
        <f t="shared" si="7"/>
        <v>122100</v>
      </c>
      <c r="AF114" s="499" t="s">
        <v>430</v>
      </c>
    </row>
    <row r="115" spans="1:32" ht="21.75" customHeight="1" outlineLevel="2">
      <c r="A115" s="500">
        <v>107</v>
      </c>
      <c r="B115" s="501"/>
      <c r="C115" s="501" t="s">
        <v>389</v>
      </c>
      <c r="D115" s="40"/>
      <c r="E115" s="500"/>
      <c r="F115" s="502"/>
      <c r="G115" s="40" t="s">
        <v>235</v>
      </c>
      <c r="H115" s="503">
        <v>17</v>
      </c>
      <c r="I115" s="504">
        <f t="shared" si="4"/>
        <v>25500</v>
      </c>
      <c r="J115" s="42"/>
      <c r="K115" s="504"/>
      <c r="L115" s="42"/>
      <c r="M115" s="49"/>
      <c r="N115" s="42"/>
      <c r="O115" s="504"/>
      <c r="P115" s="505"/>
      <c r="Q115" s="506"/>
      <c r="R115" s="505"/>
      <c r="S115" s="506"/>
      <c r="T115" s="506"/>
      <c r="U115" s="507"/>
      <c r="V115" s="507"/>
      <c r="W115" s="508"/>
      <c r="X115" s="507"/>
      <c r="Y115" s="505"/>
      <c r="Z115" s="506"/>
      <c r="AA115" s="505"/>
      <c r="AB115" s="507"/>
      <c r="AC115" s="505"/>
      <c r="AD115" s="506"/>
      <c r="AE115" s="509">
        <f t="shared" si="7"/>
        <v>25500</v>
      </c>
      <c r="AF115" s="510" t="s">
        <v>431</v>
      </c>
    </row>
    <row r="116" spans="1:32" ht="22.5" customHeight="1" outlineLevel="2">
      <c r="A116" s="470">
        <v>108</v>
      </c>
      <c r="B116" s="569" t="s">
        <v>62</v>
      </c>
      <c r="C116" s="569" t="s">
        <v>8</v>
      </c>
      <c r="D116" s="50"/>
      <c r="E116" s="470"/>
      <c r="F116" s="51"/>
      <c r="G116" s="50" t="s">
        <v>235</v>
      </c>
      <c r="H116" s="570">
        <v>295</v>
      </c>
      <c r="I116" s="571">
        <f t="shared" si="4"/>
        <v>442500</v>
      </c>
      <c r="J116" s="44" t="s">
        <v>237</v>
      </c>
      <c r="K116" s="571">
        <v>120540</v>
      </c>
      <c r="L116" s="44"/>
      <c r="M116" s="379"/>
      <c r="N116" s="44"/>
      <c r="O116" s="571"/>
      <c r="P116" s="567" t="s">
        <v>295</v>
      </c>
      <c r="Q116" s="572">
        <v>4314</v>
      </c>
      <c r="R116" s="567" t="s">
        <v>296</v>
      </c>
      <c r="S116" s="572"/>
      <c r="T116" s="572"/>
      <c r="U116" s="573">
        <v>178.5</v>
      </c>
      <c r="V116" s="573"/>
      <c r="W116" s="574"/>
      <c r="X116" s="573"/>
      <c r="Y116" s="567"/>
      <c r="Z116" s="572"/>
      <c r="AA116" s="567"/>
      <c r="AB116" s="573"/>
      <c r="AC116" s="567"/>
      <c r="AD116" s="572"/>
      <c r="AE116" s="575">
        <f t="shared" si="7"/>
        <v>567532.5</v>
      </c>
      <c r="AF116" s="576" t="s">
        <v>432</v>
      </c>
    </row>
    <row r="117" spans="1:32" ht="22.5" customHeight="1" outlineLevel="2">
      <c r="A117" s="475">
        <v>109</v>
      </c>
      <c r="B117" s="476" t="s">
        <v>62</v>
      </c>
      <c r="C117" s="550" t="s">
        <v>433</v>
      </c>
      <c r="D117" s="38"/>
      <c r="E117" s="478"/>
      <c r="F117" s="45"/>
      <c r="G117" s="38" t="s">
        <v>235</v>
      </c>
      <c r="H117" s="478">
        <v>73</v>
      </c>
      <c r="I117" s="479">
        <f t="shared" si="4"/>
        <v>109500</v>
      </c>
      <c r="J117" s="43"/>
      <c r="K117" s="479"/>
      <c r="L117" s="43"/>
      <c r="M117" s="46"/>
      <c r="N117" s="43"/>
      <c r="O117" s="479"/>
      <c r="P117" s="480"/>
      <c r="Q117" s="483"/>
      <c r="R117" s="480"/>
      <c r="S117" s="483"/>
      <c r="T117" s="483"/>
      <c r="U117" s="482"/>
      <c r="V117" s="482"/>
      <c r="W117" s="484"/>
      <c r="X117" s="482"/>
      <c r="Y117" s="480"/>
      <c r="Z117" s="483"/>
      <c r="AA117" s="480"/>
      <c r="AB117" s="482"/>
      <c r="AC117" s="480"/>
      <c r="AD117" s="483"/>
      <c r="AE117" s="485">
        <f t="shared" si="7"/>
        <v>109500</v>
      </c>
      <c r="AF117" s="511" t="s">
        <v>434</v>
      </c>
    </row>
    <row r="118" spans="1:32" ht="22.5" customHeight="1" outlineLevel="2">
      <c r="A118" s="487">
        <v>110</v>
      </c>
      <c r="B118" s="488"/>
      <c r="C118" s="488" t="s">
        <v>68</v>
      </c>
      <c r="D118" s="39"/>
      <c r="E118" s="487"/>
      <c r="F118" s="489"/>
      <c r="G118" s="39" t="s">
        <v>235</v>
      </c>
      <c r="H118" s="490">
        <v>157</v>
      </c>
      <c r="I118" s="491">
        <f t="shared" si="4"/>
        <v>235500</v>
      </c>
      <c r="J118" s="41"/>
      <c r="K118" s="491"/>
      <c r="L118" s="41"/>
      <c r="M118" s="48"/>
      <c r="N118" s="41"/>
      <c r="O118" s="491"/>
      <c r="P118" s="539" t="s">
        <v>295</v>
      </c>
      <c r="Q118" s="495">
        <v>1290</v>
      </c>
      <c r="R118" s="493" t="s">
        <v>296</v>
      </c>
      <c r="S118" s="495">
        <v>148</v>
      </c>
      <c r="T118" s="495"/>
      <c r="U118" s="494">
        <v>64.5</v>
      </c>
      <c r="V118" s="494"/>
      <c r="W118" s="496"/>
      <c r="X118" s="494"/>
      <c r="Y118" s="493"/>
      <c r="Z118" s="495"/>
      <c r="AA118" s="493"/>
      <c r="AB118" s="494"/>
      <c r="AC118" s="493"/>
      <c r="AD118" s="495"/>
      <c r="AE118" s="497">
        <f t="shared" si="7"/>
        <v>237002.5</v>
      </c>
      <c r="AF118" s="499" t="s">
        <v>435</v>
      </c>
    </row>
    <row r="119" spans="1:32" ht="22.5" customHeight="1" outlineLevel="2">
      <c r="A119" s="487">
        <v>111</v>
      </c>
      <c r="B119" s="488"/>
      <c r="C119" s="488" t="s">
        <v>436</v>
      </c>
      <c r="D119" s="39"/>
      <c r="E119" s="487"/>
      <c r="F119" s="489"/>
      <c r="G119" s="39" t="s">
        <v>235</v>
      </c>
      <c r="H119" s="490">
        <v>39</v>
      </c>
      <c r="I119" s="491">
        <f t="shared" si="4"/>
        <v>58500</v>
      </c>
      <c r="J119" s="41"/>
      <c r="K119" s="491"/>
      <c r="L119" s="41"/>
      <c r="M119" s="48"/>
      <c r="N119" s="41"/>
      <c r="O119" s="491"/>
      <c r="P119" s="493"/>
      <c r="Q119" s="495"/>
      <c r="R119" s="493"/>
      <c r="S119" s="495"/>
      <c r="T119" s="495"/>
      <c r="U119" s="494"/>
      <c r="V119" s="494"/>
      <c r="W119" s="496"/>
      <c r="X119" s="494"/>
      <c r="Y119" s="493"/>
      <c r="Z119" s="495"/>
      <c r="AA119" s="493"/>
      <c r="AB119" s="494"/>
      <c r="AC119" s="493"/>
      <c r="AD119" s="495"/>
      <c r="AE119" s="497">
        <f t="shared" si="7"/>
        <v>58500</v>
      </c>
      <c r="AF119" s="499" t="s">
        <v>437</v>
      </c>
    </row>
    <row r="120" spans="1:32" ht="22.5" customHeight="1" outlineLevel="2">
      <c r="A120" s="487">
        <v>112</v>
      </c>
      <c r="B120" s="488"/>
      <c r="C120" s="488" t="s">
        <v>84</v>
      </c>
      <c r="D120" s="39"/>
      <c r="E120" s="487"/>
      <c r="F120" s="489"/>
      <c r="G120" s="39" t="s">
        <v>235</v>
      </c>
      <c r="H120" s="490">
        <v>403</v>
      </c>
      <c r="I120" s="491">
        <f t="shared" si="4"/>
        <v>604500</v>
      </c>
      <c r="J120" s="41"/>
      <c r="K120" s="491"/>
      <c r="L120" s="41"/>
      <c r="M120" s="48"/>
      <c r="N120" s="41"/>
      <c r="O120" s="491"/>
      <c r="P120" s="493"/>
      <c r="Q120" s="495"/>
      <c r="R120" s="493"/>
      <c r="S120" s="495"/>
      <c r="T120" s="495"/>
      <c r="U120" s="494"/>
      <c r="V120" s="494"/>
      <c r="W120" s="496"/>
      <c r="X120" s="494"/>
      <c r="Y120" s="493"/>
      <c r="Z120" s="495"/>
      <c r="AA120" s="493"/>
      <c r="AB120" s="494"/>
      <c r="AC120" s="493"/>
      <c r="AD120" s="495"/>
      <c r="AE120" s="497">
        <f t="shared" si="7"/>
        <v>604500</v>
      </c>
      <c r="AF120" s="499" t="s">
        <v>438</v>
      </c>
    </row>
    <row r="121" spans="1:32" ht="22.5" customHeight="1" outlineLevel="2">
      <c r="A121" s="487">
        <v>113</v>
      </c>
      <c r="B121" s="488"/>
      <c r="C121" s="488" t="s">
        <v>439</v>
      </c>
      <c r="D121" s="39"/>
      <c r="E121" s="487"/>
      <c r="F121" s="489"/>
      <c r="G121" s="39" t="s">
        <v>235</v>
      </c>
      <c r="H121" s="490">
        <v>678</v>
      </c>
      <c r="I121" s="491">
        <f t="shared" si="4"/>
        <v>1017000</v>
      </c>
      <c r="J121" s="41" t="s">
        <v>237</v>
      </c>
      <c r="K121" s="491">
        <v>54264</v>
      </c>
      <c r="L121" s="41"/>
      <c r="M121" s="48"/>
      <c r="N121" s="41"/>
      <c r="O121" s="491"/>
      <c r="P121" s="493"/>
      <c r="Q121" s="495"/>
      <c r="R121" s="493"/>
      <c r="S121" s="495"/>
      <c r="T121" s="495"/>
      <c r="U121" s="494"/>
      <c r="V121" s="494"/>
      <c r="W121" s="496"/>
      <c r="X121" s="494"/>
      <c r="Y121" s="493"/>
      <c r="Z121" s="495"/>
      <c r="AA121" s="493"/>
      <c r="AB121" s="494"/>
      <c r="AC121" s="493"/>
      <c r="AD121" s="495"/>
      <c r="AE121" s="497">
        <f t="shared" si="7"/>
        <v>1071264</v>
      </c>
      <c r="AF121" s="499" t="s">
        <v>440</v>
      </c>
    </row>
    <row r="122" spans="1:32" ht="22.5" customHeight="1" outlineLevel="2">
      <c r="A122" s="487">
        <v>114</v>
      </c>
      <c r="B122" s="488"/>
      <c r="C122" s="488" t="s">
        <v>86</v>
      </c>
      <c r="D122" s="39"/>
      <c r="E122" s="487"/>
      <c r="F122" s="489"/>
      <c r="G122" s="39" t="s">
        <v>235</v>
      </c>
      <c r="H122" s="490">
        <v>37</v>
      </c>
      <c r="I122" s="491">
        <f t="shared" si="4"/>
        <v>55500</v>
      </c>
      <c r="J122" s="41"/>
      <c r="K122" s="491"/>
      <c r="L122" s="41"/>
      <c r="M122" s="48"/>
      <c r="N122" s="41"/>
      <c r="O122" s="491"/>
      <c r="P122" s="493"/>
      <c r="Q122" s="495"/>
      <c r="R122" s="493"/>
      <c r="S122" s="495"/>
      <c r="T122" s="495"/>
      <c r="U122" s="494"/>
      <c r="V122" s="494"/>
      <c r="W122" s="493" t="s">
        <v>441</v>
      </c>
      <c r="X122" s="494">
        <v>6829.94</v>
      </c>
      <c r="Y122" s="493"/>
      <c r="Z122" s="495">
        <v>6909</v>
      </c>
      <c r="AA122" s="493"/>
      <c r="AB122" s="494"/>
      <c r="AC122" s="493"/>
      <c r="AD122" s="495"/>
      <c r="AE122" s="497">
        <f t="shared" si="7"/>
        <v>69238.94</v>
      </c>
      <c r="AF122" s="499" t="s">
        <v>442</v>
      </c>
    </row>
    <row r="123" spans="1:32" ht="22.5" customHeight="1" outlineLevel="2">
      <c r="A123" s="487">
        <v>115</v>
      </c>
      <c r="B123" s="488"/>
      <c r="C123" s="488" t="s">
        <v>88</v>
      </c>
      <c r="D123" s="39"/>
      <c r="E123" s="487"/>
      <c r="F123" s="489"/>
      <c r="G123" s="39" t="s">
        <v>235</v>
      </c>
      <c r="H123" s="490">
        <v>312</v>
      </c>
      <c r="I123" s="491">
        <f t="shared" si="4"/>
        <v>468000</v>
      </c>
      <c r="J123" s="41"/>
      <c r="K123" s="491"/>
      <c r="L123" s="41"/>
      <c r="M123" s="48"/>
      <c r="N123" s="41"/>
      <c r="O123" s="491"/>
      <c r="P123" s="493"/>
      <c r="Q123" s="495"/>
      <c r="R123" s="493" t="s">
        <v>296</v>
      </c>
      <c r="S123" s="495">
        <v>95</v>
      </c>
      <c r="T123" s="495">
        <v>850</v>
      </c>
      <c r="U123" s="494"/>
      <c r="V123" s="494"/>
      <c r="W123" s="496"/>
      <c r="X123" s="494"/>
      <c r="Y123" s="493"/>
      <c r="Z123" s="495"/>
      <c r="AA123" s="493"/>
      <c r="AB123" s="494"/>
      <c r="AC123" s="493"/>
      <c r="AD123" s="495"/>
      <c r="AE123" s="497">
        <f t="shared" si="7"/>
        <v>468945</v>
      </c>
      <c r="AF123" s="499" t="s">
        <v>443</v>
      </c>
    </row>
    <row r="124" spans="1:32" ht="22.5" customHeight="1" outlineLevel="2">
      <c r="A124" s="487">
        <v>116</v>
      </c>
      <c r="B124" s="488"/>
      <c r="C124" s="488" t="s">
        <v>444</v>
      </c>
      <c r="D124" s="39"/>
      <c r="E124" s="487"/>
      <c r="F124" s="489"/>
      <c r="G124" s="39" t="s">
        <v>235</v>
      </c>
      <c r="H124" s="490">
        <v>776</v>
      </c>
      <c r="I124" s="491">
        <f t="shared" si="4"/>
        <v>1164000</v>
      </c>
      <c r="J124" s="41"/>
      <c r="K124" s="491"/>
      <c r="L124" s="41"/>
      <c r="M124" s="48"/>
      <c r="N124" s="41"/>
      <c r="O124" s="491"/>
      <c r="P124" s="493"/>
      <c r="Q124" s="495"/>
      <c r="R124" s="493"/>
      <c r="S124" s="495"/>
      <c r="T124" s="495"/>
      <c r="U124" s="494"/>
      <c r="V124" s="494"/>
      <c r="W124" s="496"/>
      <c r="X124" s="494"/>
      <c r="Y124" s="493"/>
      <c r="Z124" s="495"/>
      <c r="AA124" s="493"/>
      <c r="AB124" s="494"/>
      <c r="AC124" s="493"/>
      <c r="AD124" s="495"/>
      <c r="AE124" s="497">
        <f t="shared" si="7"/>
        <v>1164000</v>
      </c>
      <c r="AF124" s="499" t="s">
        <v>445</v>
      </c>
    </row>
    <row r="125" spans="1:32" ht="22.5" customHeight="1" outlineLevel="2">
      <c r="A125" s="487">
        <v>117</v>
      </c>
      <c r="B125" s="488"/>
      <c r="C125" s="488" t="s">
        <v>106</v>
      </c>
      <c r="D125" s="39"/>
      <c r="E125" s="487"/>
      <c r="F125" s="489"/>
      <c r="G125" s="39" t="s">
        <v>235</v>
      </c>
      <c r="H125" s="490">
        <v>470</v>
      </c>
      <c r="I125" s="491">
        <f t="shared" si="4"/>
        <v>705000</v>
      </c>
      <c r="J125" s="41"/>
      <c r="K125" s="491"/>
      <c r="L125" s="41"/>
      <c r="M125" s="48"/>
      <c r="N125" s="41"/>
      <c r="O125" s="491"/>
      <c r="P125" s="539" t="s">
        <v>295</v>
      </c>
      <c r="Q125" s="495">
        <v>915</v>
      </c>
      <c r="R125" s="493"/>
      <c r="S125" s="495"/>
      <c r="T125" s="495"/>
      <c r="U125" s="494"/>
      <c r="V125" s="494"/>
      <c r="W125" s="496"/>
      <c r="X125" s="494"/>
      <c r="Y125" s="493"/>
      <c r="Z125" s="495"/>
      <c r="AA125" s="493"/>
      <c r="AB125" s="494"/>
      <c r="AC125" s="493"/>
      <c r="AD125" s="495"/>
      <c r="AE125" s="497">
        <f t="shared" si="7"/>
        <v>705915</v>
      </c>
      <c r="AF125" s="499" t="s">
        <v>446</v>
      </c>
    </row>
    <row r="126" spans="1:32" ht="22.5" customHeight="1" outlineLevel="2">
      <c r="A126" s="487">
        <v>118</v>
      </c>
      <c r="B126" s="488"/>
      <c r="C126" s="488" t="s">
        <v>109</v>
      </c>
      <c r="D126" s="39"/>
      <c r="E126" s="487"/>
      <c r="F126" s="489"/>
      <c r="G126" s="39" t="s">
        <v>235</v>
      </c>
      <c r="H126" s="490">
        <v>215</v>
      </c>
      <c r="I126" s="491">
        <f t="shared" si="4"/>
        <v>322500</v>
      </c>
      <c r="J126" s="41"/>
      <c r="K126" s="491"/>
      <c r="L126" s="41"/>
      <c r="M126" s="48"/>
      <c r="N126" s="41"/>
      <c r="O126" s="491"/>
      <c r="P126" s="539" t="s">
        <v>295</v>
      </c>
      <c r="Q126" s="495">
        <v>915</v>
      </c>
      <c r="R126" s="493"/>
      <c r="S126" s="495"/>
      <c r="T126" s="495"/>
      <c r="U126" s="494"/>
      <c r="V126" s="494"/>
      <c r="W126" s="496"/>
      <c r="X126" s="494"/>
      <c r="Y126" s="493"/>
      <c r="Z126" s="495"/>
      <c r="AA126" s="493"/>
      <c r="AB126" s="494"/>
      <c r="AC126" s="493"/>
      <c r="AD126" s="495"/>
      <c r="AE126" s="497">
        <f t="shared" si="7"/>
        <v>323415</v>
      </c>
      <c r="AF126" s="499" t="s">
        <v>447</v>
      </c>
    </row>
    <row r="127" spans="1:32" ht="22.5" customHeight="1" outlineLevel="2">
      <c r="A127" s="487">
        <v>119</v>
      </c>
      <c r="B127" s="488"/>
      <c r="C127" s="488" t="s">
        <v>108</v>
      </c>
      <c r="D127" s="39"/>
      <c r="E127" s="487"/>
      <c r="F127" s="489"/>
      <c r="G127" s="39" t="s">
        <v>235</v>
      </c>
      <c r="H127" s="490">
        <v>198</v>
      </c>
      <c r="I127" s="491">
        <f t="shared" si="4"/>
        <v>297000</v>
      </c>
      <c r="J127" s="41"/>
      <c r="K127" s="491"/>
      <c r="L127" s="41"/>
      <c r="M127" s="48"/>
      <c r="N127" s="41"/>
      <c r="O127" s="491"/>
      <c r="P127" s="493"/>
      <c r="Q127" s="495"/>
      <c r="R127" s="493" t="s">
        <v>296</v>
      </c>
      <c r="S127" s="495">
        <v>1820</v>
      </c>
      <c r="T127" s="495"/>
      <c r="U127" s="494"/>
      <c r="V127" s="494"/>
      <c r="W127" s="496"/>
      <c r="X127" s="494"/>
      <c r="Y127" s="493"/>
      <c r="Z127" s="495"/>
      <c r="AA127" s="493"/>
      <c r="AB127" s="494"/>
      <c r="AC127" s="493"/>
      <c r="AD127" s="495"/>
      <c r="AE127" s="497">
        <f t="shared" si="7"/>
        <v>298820</v>
      </c>
      <c r="AF127" s="499" t="s">
        <v>448</v>
      </c>
    </row>
    <row r="128" spans="1:32" ht="22.5" customHeight="1" outlineLevel="2">
      <c r="A128" s="487">
        <v>120</v>
      </c>
      <c r="B128" s="488"/>
      <c r="C128" s="488" t="s">
        <v>449</v>
      </c>
      <c r="D128" s="39"/>
      <c r="E128" s="487"/>
      <c r="F128" s="489"/>
      <c r="G128" s="39" t="s">
        <v>235</v>
      </c>
      <c r="H128" s="490">
        <v>71</v>
      </c>
      <c r="I128" s="491">
        <f t="shared" si="4"/>
        <v>106500</v>
      </c>
      <c r="J128" s="41"/>
      <c r="K128" s="491"/>
      <c r="L128" s="41"/>
      <c r="M128" s="48"/>
      <c r="N128" s="41"/>
      <c r="O128" s="491"/>
      <c r="P128" s="493"/>
      <c r="Q128" s="495"/>
      <c r="R128" s="493"/>
      <c r="S128" s="495"/>
      <c r="T128" s="495"/>
      <c r="U128" s="494"/>
      <c r="V128" s="494"/>
      <c r="W128" s="496"/>
      <c r="X128" s="494"/>
      <c r="Y128" s="493"/>
      <c r="Z128" s="495"/>
      <c r="AA128" s="493"/>
      <c r="AB128" s="494"/>
      <c r="AC128" s="493"/>
      <c r="AD128" s="495"/>
      <c r="AE128" s="497">
        <f t="shared" si="7"/>
        <v>106500</v>
      </c>
      <c r="AF128" s="499" t="s">
        <v>450</v>
      </c>
    </row>
    <row r="129" spans="1:32" ht="22.5" customHeight="1" outlineLevel="2">
      <c r="A129" s="487">
        <v>121</v>
      </c>
      <c r="B129" s="488"/>
      <c r="C129" s="488" t="s">
        <v>451</v>
      </c>
      <c r="D129" s="39"/>
      <c r="E129" s="487"/>
      <c r="F129" s="489"/>
      <c r="G129" s="39" t="s">
        <v>235</v>
      </c>
      <c r="H129" s="490">
        <v>585</v>
      </c>
      <c r="I129" s="491">
        <f t="shared" si="4"/>
        <v>877500</v>
      </c>
      <c r="J129" s="41"/>
      <c r="K129" s="491"/>
      <c r="L129" s="41"/>
      <c r="M129" s="48"/>
      <c r="N129" s="41"/>
      <c r="O129" s="491"/>
      <c r="P129" s="493"/>
      <c r="Q129" s="495"/>
      <c r="R129" s="493"/>
      <c r="S129" s="495"/>
      <c r="T129" s="495"/>
      <c r="U129" s="494"/>
      <c r="V129" s="494"/>
      <c r="W129" s="496"/>
      <c r="X129" s="494"/>
      <c r="Y129" s="493"/>
      <c r="Z129" s="495"/>
      <c r="AA129" s="493"/>
      <c r="AB129" s="494"/>
      <c r="AC129" s="493"/>
      <c r="AD129" s="495"/>
      <c r="AE129" s="497">
        <f>SUM(F129,I129,K129,M129,O129,Q129,S129,T129:V129,X129,Z129,AB129,AD129)</f>
        <v>877500</v>
      </c>
      <c r="AF129" s="499" t="s">
        <v>452</v>
      </c>
    </row>
    <row r="130" spans="1:32" ht="22.5" customHeight="1" outlineLevel="2">
      <c r="A130" s="487">
        <v>122</v>
      </c>
      <c r="B130" s="488"/>
      <c r="C130" s="488" t="s">
        <v>453</v>
      </c>
      <c r="D130" s="39"/>
      <c r="E130" s="487"/>
      <c r="F130" s="489"/>
      <c r="G130" s="39" t="s">
        <v>235</v>
      </c>
      <c r="H130" s="490">
        <v>626</v>
      </c>
      <c r="I130" s="491">
        <f t="shared" si="4"/>
        <v>939000</v>
      </c>
      <c r="J130" s="41"/>
      <c r="K130" s="491"/>
      <c r="L130" s="41"/>
      <c r="M130" s="48"/>
      <c r="N130" s="41"/>
      <c r="O130" s="491"/>
      <c r="P130" s="493"/>
      <c r="Q130" s="495"/>
      <c r="R130" s="493"/>
      <c r="S130" s="495"/>
      <c r="T130" s="495"/>
      <c r="U130" s="494"/>
      <c r="V130" s="494"/>
      <c r="W130" s="496"/>
      <c r="X130" s="494"/>
      <c r="Y130" s="493"/>
      <c r="Z130" s="495"/>
      <c r="AA130" s="493"/>
      <c r="AB130" s="494"/>
      <c r="AC130" s="493"/>
      <c r="AD130" s="495"/>
      <c r="AE130" s="497">
        <f aca="true" t="shared" si="8" ref="AE130:AE151">SUM(F130,I130,K130,M130,O130,Q130,S130,T130:V130,X130,Z130,AB130,AD130)</f>
        <v>939000</v>
      </c>
      <c r="AF130" s="499" t="s">
        <v>454</v>
      </c>
    </row>
    <row r="131" spans="1:32" ht="22.5" customHeight="1" outlineLevel="2">
      <c r="A131" s="487">
        <v>123</v>
      </c>
      <c r="B131" s="488"/>
      <c r="C131" s="488" t="s">
        <v>455</v>
      </c>
      <c r="D131" s="39" t="s">
        <v>308</v>
      </c>
      <c r="E131" s="487">
        <v>31</v>
      </c>
      <c r="F131" s="489">
        <f>E131*500*5</f>
        <v>77500</v>
      </c>
      <c r="G131" s="39" t="s">
        <v>235</v>
      </c>
      <c r="H131" s="490">
        <v>385</v>
      </c>
      <c r="I131" s="491">
        <f t="shared" si="4"/>
        <v>577500</v>
      </c>
      <c r="J131" s="41"/>
      <c r="K131" s="491"/>
      <c r="L131" s="41"/>
      <c r="M131" s="48"/>
      <c r="N131" s="41"/>
      <c r="O131" s="491"/>
      <c r="P131" s="493"/>
      <c r="Q131" s="495"/>
      <c r="R131" s="493"/>
      <c r="S131" s="495"/>
      <c r="T131" s="495"/>
      <c r="U131" s="494"/>
      <c r="V131" s="494"/>
      <c r="W131" s="496"/>
      <c r="X131" s="494"/>
      <c r="Y131" s="493"/>
      <c r="Z131" s="495"/>
      <c r="AA131" s="493"/>
      <c r="AB131" s="494"/>
      <c r="AC131" s="493"/>
      <c r="AD131" s="495"/>
      <c r="AE131" s="497">
        <f t="shared" si="8"/>
        <v>655000</v>
      </c>
      <c r="AF131" s="499" t="s">
        <v>456</v>
      </c>
    </row>
    <row r="132" spans="1:32" ht="22.5" customHeight="1" outlineLevel="2">
      <c r="A132" s="487">
        <v>124</v>
      </c>
      <c r="B132" s="488"/>
      <c r="C132" s="488" t="s">
        <v>90</v>
      </c>
      <c r="D132" s="39"/>
      <c r="E132" s="487"/>
      <c r="F132" s="489"/>
      <c r="G132" s="39" t="s">
        <v>235</v>
      </c>
      <c r="H132" s="490">
        <v>383</v>
      </c>
      <c r="I132" s="491">
        <f t="shared" si="4"/>
        <v>574500</v>
      </c>
      <c r="J132" s="41"/>
      <c r="K132" s="491"/>
      <c r="L132" s="41"/>
      <c r="M132" s="48"/>
      <c r="N132" s="41"/>
      <c r="O132" s="491"/>
      <c r="P132" s="493"/>
      <c r="Q132" s="495"/>
      <c r="R132" s="493" t="s">
        <v>296</v>
      </c>
      <c r="S132" s="495">
        <v>345</v>
      </c>
      <c r="T132" s="495"/>
      <c r="U132" s="494"/>
      <c r="V132" s="494"/>
      <c r="W132" s="496"/>
      <c r="X132" s="494"/>
      <c r="Y132" s="493"/>
      <c r="Z132" s="495"/>
      <c r="AA132" s="493"/>
      <c r="AB132" s="494"/>
      <c r="AC132" s="493"/>
      <c r="AD132" s="495"/>
      <c r="AE132" s="497">
        <f t="shared" si="8"/>
        <v>574845</v>
      </c>
      <c r="AF132" s="499" t="s">
        <v>457</v>
      </c>
    </row>
    <row r="133" spans="1:32" ht="22.5" customHeight="1" outlineLevel="2">
      <c r="A133" s="487">
        <v>125</v>
      </c>
      <c r="B133" s="488"/>
      <c r="C133" s="540" t="s">
        <v>458</v>
      </c>
      <c r="D133" s="39"/>
      <c r="E133" s="490"/>
      <c r="F133" s="47"/>
      <c r="G133" s="39" t="s">
        <v>235</v>
      </c>
      <c r="H133" s="490">
        <v>39</v>
      </c>
      <c r="I133" s="491">
        <f t="shared" si="4"/>
        <v>58500</v>
      </c>
      <c r="J133" s="41"/>
      <c r="K133" s="491"/>
      <c r="L133" s="41"/>
      <c r="M133" s="48"/>
      <c r="N133" s="41"/>
      <c r="O133" s="491"/>
      <c r="P133" s="493"/>
      <c r="Q133" s="495"/>
      <c r="R133" s="493"/>
      <c r="S133" s="495"/>
      <c r="T133" s="495"/>
      <c r="U133" s="494"/>
      <c r="V133" s="494"/>
      <c r="W133" s="496"/>
      <c r="X133" s="494"/>
      <c r="Y133" s="493"/>
      <c r="Z133" s="495"/>
      <c r="AA133" s="493"/>
      <c r="AB133" s="494"/>
      <c r="AC133" s="493"/>
      <c r="AD133" s="495"/>
      <c r="AE133" s="497">
        <f t="shared" si="8"/>
        <v>58500</v>
      </c>
      <c r="AF133" s="499" t="s">
        <v>459</v>
      </c>
    </row>
    <row r="134" spans="1:32" ht="22.5" customHeight="1" outlineLevel="2">
      <c r="A134" s="487">
        <v>126</v>
      </c>
      <c r="B134" s="488"/>
      <c r="C134" s="488" t="s">
        <v>460</v>
      </c>
      <c r="D134" s="39"/>
      <c r="E134" s="487"/>
      <c r="F134" s="489"/>
      <c r="G134" s="39" t="s">
        <v>235</v>
      </c>
      <c r="H134" s="490">
        <v>461</v>
      </c>
      <c r="I134" s="491">
        <f t="shared" si="4"/>
        <v>691500</v>
      </c>
      <c r="J134" s="41"/>
      <c r="K134" s="491"/>
      <c r="L134" s="41"/>
      <c r="M134" s="48"/>
      <c r="N134" s="41"/>
      <c r="O134" s="491"/>
      <c r="P134" s="493"/>
      <c r="Q134" s="495"/>
      <c r="R134" s="493"/>
      <c r="S134" s="495"/>
      <c r="T134" s="495"/>
      <c r="U134" s="494"/>
      <c r="V134" s="494"/>
      <c r="W134" s="496"/>
      <c r="X134" s="494"/>
      <c r="Y134" s="493"/>
      <c r="Z134" s="495"/>
      <c r="AA134" s="493"/>
      <c r="AB134" s="494"/>
      <c r="AC134" s="493"/>
      <c r="AD134" s="495"/>
      <c r="AE134" s="497">
        <f t="shared" si="8"/>
        <v>691500</v>
      </c>
      <c r="AF134" s="499" t="s">
        <v>461</v>
      </c>
    </row>
    <row r="135" spans="1:32" ht="22.5" customHeight="1" outlineLevel="2">
      <c r="A135" s="487">
        <v>127</v>
      </c>
      <c r="B135" s="488"/>
      <c r="C135" s="488" t="s">
        <v>462</v>
      </c>
      <c r="D135" s="39"/>
      <c r="E135" s="487"/>
      <c r="F135" s="489"/>
      <c r="G135" s="39" t="s">
        <v>235</v>
      </c>
      <c r="H135" s="490">
        <v>18</v>
      </c>
      <c r="I135" s="491">
        <f t="shared" si="4"/>
        <v>27000</v>
      </c>
      <c r="J135" s="41"/>
      <c r="K135" s="491"/>
      <c r="L135" s="41"/>
      <c r="M135" s="48"/>
      <c r="N135" s="41"/>
      <c r="O135" s="491"/>
      <c r="P135" s="493"/>
      <c r="Q135" s="495"/>
      <c r="R135" s="493"/>
      <c r="S135" s="495"/>
      <c r="T135" s="495"/>
      <c r="U135" s="494"/>
      <c r="V135" s="494"/>
      <c r="W135" s="496"/>
      <c r="X135" s="494"/>
      <c r="Y135" s="493"/>
      <c r="Z135" s="495"/>
      <c r="AA135" s="493"/>
      <c r="AB135" s="494"/>
      <c r="AC135" s="493"/>
      <c r="AD135" s="495"/>
      <c r="AE135" s="497">
        <f t="shared" si="8"/>
        <v>27000</v>
      </c>
      <c r="AF135" s="499" t="s">
        <v>463</v>
      </c>
    </row>
    <row r="136" spans="1:32" ht="22.5" customHeight="1" outlineLevel="2">
      <c r="A136" s="500">
        <v>128</v>
      </c>
      <c r="B136" s="501"/>
      <c r="C136" s="501" t="s">
        <v>464</v>
      </c>
      <c r="D136" s="40"/>
      <c r="E136" s="500"/>
      <c r="F136" s="502"/>
      <c r="G136" s="40" t="s">
        <v>235</v>
      </c>
      <c r="H136" s="503">
        <v>31</v>
      </c>
      <c r="I136" s="504">
        <f t="shared" si="4"/>
        <v>46500</v>
      </c>
      <c r="J136" s="42"/>
      <c r="K136" s="504"/>
      <c r="L136" s="42"/>
      <c r="M136" s="49"/>
      <c r="N136" s="42"/>
      <c r="O136" s="504"/>
      <c r="P136" s="505"/>
      <c r="Q136" s="506"/>
      <c r="R136" s="505"/>
      <c r="S136" s="506"/>
      <c r="T136" s="506"/>
      <c r="U136" s="507"/>
      <c r="V136" s="507"/>
      <c r="W136" s="508"/>
      <c r="X136" s="507"/>
      <c r="Y136" s="505"/>
      <c r="Z136" s="506"/>
      <c r="AA136" s="505"/>
      <c r="AB136" s="507"/>
      <c r="AC136" s="505"/>
      <c r="AD136" s="506"/>
      <c r="AE136" s="509">
        <f t="shared" si="8"/>
        <v>46500</v>
      </c>
      <c r="AF136" s="510" t="s">
        <v>465</v>
      </c>
    </row>
    <row r="137" spans="1:32" ht="22.5" customHeight="1" outlineLevel="2">
      <c r="A137" s="475">
        <v>129</v>
      </c>
      <c r="B137" s="476" t="s">
        <v>480</v>
      </c>
      <c r="C137" s="476" t="s">
        <v>481</v>
      </c>
      <c r="D137" s="38"/>
      <c r="E137" s="475"/>
      <c r="F137" s="477"/>
      <c r="G137" s="38" t="s">
        <v>235</v>
      </c>
      <c r="H137" s="478">
        <v>60</v>
      </c>
      <c r="I137" s="479">
        <f>H137*500*3</f>
        <v>90000</v>
      </c>
      <c r="J137" s="43" t="s">
        <v>237</v>
      </c>
      <c r="K137" s="479">
        <v>71484</v>
      </c>
      <c r="L137" s="43"/>
      <c r="M137" s="46"/>
      <c r="N137" s="43"/>
      <c r="O137" s="479"/>
      <c r="P137" s="480"/>
      <c r="Q137" s="483"/>
      <c r="R137" s="480"/>
      <c r="S137" s="483"/>
      <c r="T137" s="483"/>
      <c r="U137" s="482"/>
      <c r="V137" s="482"/>
      <c r="W137" s="484"/>
      <c r="X137" s="482"/>
      <c r="Y137" s="480"/>
      <c r="Z137" s="483"/>
      <c r="AA137" s="480"/>
      <c r="AB137" s="482"/>
      <c r="AC137" s="480"/>
      <c r="AD137" s="483"/>
      <c r="AE137" s="485">
        <f>SUM(F137,I137,K137,M137,O137,Q137,S137,T137:V137,X137,Z137,AB137,AD137)</f>
        <v>161484</v>
      </c>
      <c r="AF137" s="511" t="s">
        <v>482</v>
      </c>
    </row>
    <row r="138" spans="1:32" ht="22.5" customHeight="1" outlineLevel="2">
      <c r="A138" s="487">
        <v>130</v>
      </c>
      <c r="B138" s="488"/>
      <c r="C138" s="488" t="s">
        <v>483</v>
      </c>
      <c r="D138" s="39"/>
      <c r="E138" s="487"/>
      <c r="F138" s="489"/>
      <c r="G138" s="39" t="s">
        <v>235</v>
      </c>
      <c r="H138" s="490">
        <v>527</v>
      </c>
      <c r="I138" s="491">
        <f>H138*500*3</f>
        <v>790500</v>
      </c>
      <c r="J138" s="41"/>
      <c r="K138" s="491"/>
      <c r="L138" s="41"/>
      <c r="M138" s="48"/>
      <c r="N138" s="41"/>
      <c r="O138" s="491"/>
      <c r="P138" s="493"/>
      <c r="Q138" s="495"/>
      <c r="R138" s="493"/>
      <c r="S138" s="495"/>
      <c r="T138" s="495"/>
      <c r="U138" s="494"/>
      <c r="V138" s="494"/>
      <c r="W138" s="496"/>
      <c r="X138" s="494"/>
      <c r="Y138" s="493"/>
      <c r="Z138" s="495"/>
      <c r="AA138" s="493"/>
      <c r="AB138" s="494"/>
      <c r="AC138" s="493"/>
      <c r="AD138" s="495"/>
      <c r="AE138" s="497">
        <f>SUM(F138,I138,K138,M138,O138,Q138,S138,T138:V138,X138,Z138,AB138,AD138)</f>
        <v>790500</v>
      </c>
      <c r="AF138" s="499" t="s">
        <v>484</v>
      </c>
    </row>
    <row r="139" spans="1:32" ht="22.5" customHeight="1" outlineLevel="2">
      <c r="A139" s="487">
        <v>131</v>
      </c>
      <c r="B139" s="488"/>
      <c r="C139" s="488" t="s">
        <v>485</v>
      </c>
      <c r="D139" s="39"/>
      <c r="E139" s="487"/>
      <c r="F139" s="489"/>
      <c r="G139" s="39" t="s">
        <v>235</v>
      </c>
      <c r="H139" s="490">
        <v>66</v>
      </c>
      <c r="I139" s="491">
        <f>H139*500*3</f>
        <v>99000</v>
      </c>
      <c r="J139" s="41"/>
      <c r="K139" s="491"/>
      <c r="L139" s="41"/>
      <c r="M139" s="48"/>
      <c r="N139" s="41"/>
      <c r="O139" s="491"/>
      <c r="P139" s="493"/>
      <c r="Q139" s="495"/>
      <c r="R139" s="493"/>
      <c r="S139" s="495"/>
      <c r="T139" s="495"/>
      <c r="U139" s="494"/>
      <c r="V139" s="494"/>
      <c r="W139" s="496"/>
      <c r="X139" s="494"/>
      <c r="Y139" s="493"/>
      <c r="Z139" s="495"/>
      <c r="AA139" s="493"/>
      <c r="AB139" s="494"/>
      <c r="AC139" s="493"/>
      <c r="AD139" s="495"/>
      <c r="AE139" s="497">
        <f>SUM(F139,I139,K139,M139,O139,Q139,S139,T139:V139,X139,Z139,AB139,AD139)</f>
        <v>99000</v>
      </c>
      <c r="AF139" s="499" t="s">
        <v>486</v>
      </c>
    </row>
    <row r="140" spans="1:32" ht="22.5" customHeight="1" outlineLevel="2">
      <c r="A140" s="487">
        <v>132</v>
      </c>
      <c r="B140" s="488"/>
      <c r="C140" s="488" t="s">
        <v>487</v>
      </c>
      <c r="D140" s="39"/>
      <c r="E140" s="487"/>
      <c r="F140" s="489"/>
      <c r="G140" s="39" t="s">
        <v>235</v>
      </c>
      <c r="H140" s="490">
        <v>30</v>
      </c>
      <c r="I140" s="491">
        <f>H140*500*3</f>
        <v>45000</v>
      </c>
      <c r="J140" s="41"/>
      <c r="K140" s="491"/>
      <c r="L140" s="41"/>
      <c r="M140" s="48"/>
      <c r="N140" s="41"/>
      <c r="O140" s="491"/>
      <c r="P140" s="493"/>
      <c r="Q140" s="495"/>
      <c r="R140" s="493"/>
      <c r="S140" s="495"/>
      <c r="T140" s="495"/>
      <c r="U140" s="494"/>
      <c r="V140" s="494"/>
      <c r="W140" s="496"/>
      <c r="X140" s="494"/>
      <c r="Y140" s="493"/>
      <c r="Z140" s="495"/>
      <c r="AA140" s="493"/>
      <c r="AB140" s="494"/>
      <c r="AC140" s="493"/>
      <c r="AD140" s="495"/>
      <c r="AE140" s="497">
        <f>SUM(F140,I140,K140,M140,O140,Q140,S140,T140:V140,X140,Z140,AB140,AD140)</f>
        <v>45000</v>
      </c>
      <c r="AF140" s="499" t="s">
        <v>488</v>
      </c>
    </row>
    <row r="141" spans="1:32" ht="22.5" customHeight="1" outlineLevel="2">
      <c r="A141" s="500">
        <v>133</v>
      </c>
      <c r="B141" s="501"/>
      <c r="C141" s="501" t="s">
        <v>489</v>
      </c>
      <c r="D141" s="40"/>
      <c r="E141" s="500"/>
      <c r="F141" s="502"/>
      <c r="G141" s="40" t="s">
        <v>235</v>
      </c>
      <c r="H141" s="503">
        <v>27</v>
      </c>
      <c r="I141" s="504">
        <f>H141*500*3</f>
        <v>40500</v>
      </c>
      <c r="J141" s="42"/>
      <c r="K141" s="504"/>
      <c r="L141" s="42"/>
      <c r="M141" s="49"/>
      <c r="N141" s="42"/>
      <c r="O141" s="504"/>
      <c r="P141" s="505"/>
      <c r="Q141" s="506"/>
      <c r="R141" s="505"/>
      <c r="S141" s="506"/>
      <c r="T141" s="506"/>
      <c r="U141" s="507"/>
      <c r="V141" s="507"/>
      <c r="W141" s="508"/>
      <c r="X141" s="507"/>
      <c r="Y141" s="505"/>
      <c r="Z141" s="506"/>
      <c r="AA141" s="505"/>
      <c r="AB141" s="507"/>
      <c r="AC141" s="505"/>
      <c r="AD141" s="506"/>
      <c r="AE141" s="509">
        <f>SUM(F141,I141,K141,M141,O141,Q141,S141,T141:V141,X141,Z141,AB141,AD141)</f>
        <v>40500</v>
      </c>
      <c r="AF141" s="510" t="s">
        <v>490</v>
      </c>
    </row>
    <row r="142" spans="1:32" s="524" customFormat="1" ht="22.5" customHeight="1" outlineLevel="2">
      <c r="A142" s="512"/>
      <c r="B142" s="513"/>
      <c r="C142" s="513"/>
      <c r="D142" s="514"/>
      <c r="E142" s="512"/>
      <c r="F142" s="515"/>
      <c r="G142" s="514"/>
      <c r="H142" s="516"/>
      <c r="I142" s="517"/>
      <c r="J142" s="518"/>
      <c r="K142" s="517"/>
      <c r="L142" s="518"/>
      <c r="M142" s="519"/>
      <c r="N142" s="518"/>
      <c r="O142" s="517"/>
      <c r="P142" s="518"/>
      <c r="Q142" s="520"/>
      <c r="R142" s="518"/>
      <c r="S142" s="520"/>
      <c r="T142" s="520"/>
      <c r="U142" s="519"/>
      <c r="V142" s="519"/>
      <c r="W142" s="521"/>
      <c r="X142" s="519"/>
      <c r="Y142" s="518"/>
      <c r="Z142" s="520"/>
      <c r="AA142" s="518"/>
      <c r="AB142" s="519"/>
      <c r="AC142" s="518"/>
      <c r="AD142" s="520"/>
      <c r="AE142" s="522"/>
      <c r="AF142" s="523"/>
    </row>
    <row r="143" spans="1:32" ht="22.5" customHeight="1" outlineLevel="2">
      <c r="A143" s="475">
        <v>134</v>
      </c>
      <c r="B143" s="476" t="s">
        <v>58</v>
      </c>
      <c r="C143" s="476" t="s">
        <v>466</v>
      </c>
      <c r="D143" s="38"/>
      <c r="E143" s="475"/>
      <c r="F143" s="477"/>
      <c r="G143" s="38" t="s">
        <v>235</v>
      </c>
      <c r="H143" s="478">
        <v>208</v>
      </c>
      <c r="I143" s="479">
        <f aca="true" t="shared" si="9" ref="I143:I151">H143*500*3</f>
        <v>312000</v>
      </c>
      <c r="J143" s="43"/>
      <c r="K143" s="479"/>
      <c r="L143" s="43"/>
      <c r="M143" s="46"/>
      <c r="N143" s="43"/>
      <c r="O143" s="479"/>
      <c r="P143" s="480"/>
      <c r="Q143" s="483"/>
      <c r="R143" s="480"/>
      <c r="S143" s="483"/>
      <c r="T143" s="483"/>
      <c r="U143" s="482"/>
      <c r="V143" s="482"/>
      <c r="W143" s="484"/>
      <c r="X143" s="482"/>
      <c r="Y143" s="480"/>
      <c r="Z143" s="483"/>
      <c r="AA143" s="480"/>
      <c r="AB143" s="482"/>
      <c r="AC143" s="480" t="s">
        <v>391</v>
      </c>
      <c r="AD143" s="483">
        <v>8200</v>
      </c>
      <c r="AE143" s="485">
        <f t="shared" si="8"/>
        <v>320200</v>
      </c>
      <c r="AF143" s="511" t="s">
        <v>467</v>
      </c>
    </row>
    <row r="144" spans="1:32" ht="22.5" customHeight="1" outlineLevel="2">
      <c r="A144" s="487">
        <v>135</v>
      </c>
      <c r="B144" s="488"/>
      <c r="C144" s="488" t="s">
        <v>17</v>
      </c>
      <c r="D144" s="39"/>
      <c r="E144" s="487"/>
      <c r="F144" s="489"/>
      <c r="G144" s="39" t="s">
        <v>235</v>
      </c>
      <c r="H144" s="490">
        <v>242</v>
      </c>
      <c r="I144" s="491">
        <f t="shared" si="9"/>
        <v>363000</v>
      </c>
      <c r="J144" s="41" t="s">
        <v>237</v>
      </c>
      <c r="K144" s="491">
        <v>223860</v>
      </c>
      <c r="L144" s="41"/>
      <c r="M144" s="48"/>
      <c r="N144" s="41"/>
      <c r="O144" s="491"/>
      <c r="P144" s="493"/>
      <c r="Q144" s="495"/>
      <c r="R144" s="493"/>
      <c r="S144" s="495"/>
      <c r="T144" s="495"/>
      <c r="U144" s="494"/>
      <c r="V144" s="494"/>
      <c r="W144" s="496"/>
      <c r="X144" s="494"/>
      <c r="Y144" s="493"/>
      <c r="Z144" s="495"/>
      <c r="AA144" s="493"/>
      <c r="AB144" s="494"/>
      <c r="AC144" s="493"/>
      <c r="AD144" s="495"/>
      <c r="AE144" s="497">
        <f t="shared" si="8"/>
        <v>586860</v>
      </c>
      <c r="AF144" s="499" t="s">
        <v>468</v>
      </c>
    </row>
    <row r="145" spans="1:32" ht="22.5" customHeight="1" outlineLevel="2">
      <c r="A145" s="525">
        <v>136</v>
      </c>
      <c r="B145" s="488"/>
      <c r="C145" s="488" t="s">
        <v>158</v>
      </c>
      <c r="D145" s="39"/>
      <c r="E145" s="487"/>
      <c r="F145" s="489"/>
      <c r="G145" s="39" t="s">
        <v>235</v>
      </c>
      <c r="H145" s="490">
        <v>313</v>
      </c>
      <c r="I145" s="491">
        <f t="shared" si="9"/>
        <v>469500</v>
      </c>
      <c r="J145" s="41"/>
      <c r="K145" s="491"/>
      <c r="L145" s="41"/>
      <c r="M145" s="48"/>
      <c r="N145" s="41"/>
      <c r="O145" s="491"/>
      <c r="P145" s="493"/>
      <c r="Q145" s="495"/>
      <c r="R145" s="493"/>
      <c r="S145" s="495"/>
      <c r="T145" s="495"/>
      <c r="U145" s="494"/>
      <c r="V145" s="494"/>
      <c r="W145" s="496"/>
      <c r="X145" s="494"/>
      <c r="Y145" s="493"/>
      <c r="Z145" s="495">
        <v>13818</v>
      </c>
      <c r="AA145" s="493"/>
      <c r="AB145" s="494"/>
      <c r="AC145" s="493"/>
      <c r="AD145" s="495"/>
      <c r="AE145" s="497">
        <f t="shared" si="8"/>
        <v>483318</v>
      </c>
      <c r="AF145" s="499" t="s">
        <v>469</v>
      </c>
    </row>
    <row r="146" spans="1:32" ht="22.5" customHeight="1" outlineLevel="2">
      <c r="A146" s="487">
        <v>137</v>
      </c>
      <c r="B146" s="488"/>
      <c r="C146" s="488" t="s">
        <v>146</v>
      </c>
      <c r="D146" s="39"/>
      <c r="E146" s="487"/>
      <c r="F146" s="489"/>
      <c r="G146" s="39" t="s">
        <v>235</v>
      </c>
      <c r="H146" s="490">
        <v>273</v>
      </c>
      <c r="I146" s="491">
        <f t="shared" si="9"/>
        <v>409500</v>
      </c>
      <c r="J146" s="41"/>
      <c r="K146" s="491"/>
      <c r="L146" s="41"/>
      <c r="M146" s="48"/>
      <c r="N146" s="41"/>
      <c r="O146" s="491"/>
      <c r="P146" s="539" t="s">
        <v>295</v>
      </c>
      <c r="Q146" s="495">
        <v>720</v>
      </c>
      <c r="R146" s="493" t="s">
        <v>296</v>
      </c>
      <c r="S146" s="495">
        <v>783</v>
      </c>
      <c r="T146" s="495"/>
      <c r="U146" s="494"/>
      <c r="V146" s="494">
        <v>21.6</v>
      </c>
      <c r="W146" s="496"/>
      <c r="X146" s="494"/>
      <c r="Y146" s="493"/>
      <c r="Z146" s="495">
        <v>6909</v>
      </c>
      <c r="AA146" s="493" t="s">
        <v>367</v>
      </c>
      <c r="AB146" s="494">
        <v>332292.31</v>
      </c>
      <c r="AC146" s="493"/>
      <c r="AD146" s="495"/>
      <c r="AE146" s="497">
        <f t="shared" si="8"/>
        <v>750225.9099999999</v>
      </c>
      <c r="AF146" s="499" t="s">
        <v>470</v>
      </c>
    </row>
    <row r="147" spans="1:32" ht="22.5" customHeight="1" outlineLevel="2">
      <c r="A147" s="525">
        <v>138</v>
      </c>
      <c r="B147" s="488"/>
      <c r="C147" s="540" t="s">
        <v>471</v>
      </c>
      <c r="D147" s="39"/>
      <c r="E147" s="490"/>
      <c r="F147" s="47"/>
      <c r="G147" s="39" t="s">
        <v>235</v>
      </c>
      <c r="H147" s="490">
        <v>78</v>
      </c>
      <c r="I147" s="491">
        <f t="shared" si="9"/>
        <v>117000</v>
      </c>
      <c r="J147" s="41"/>
      <c r="K147" s="491"/>
      <c r="L147" s="41"/>
      <c r="M147" s="48"/>
      <c r="N147" s="41"/>
      <c r="O147" s="491"/>
      <c r="P147" s="493"/>
      <c r="Q147" s="495"/>
      <c r="R147" s="493"/>
      <c r="S147" s="495"/>
      <c r="T147" s="495"/>
      <c r="U147" s="494"/>
      <c r="V147" s="494"/>
      <c r="W147" s="496"/>
      <c r="X147" s="494"/>
      <c r="Y147" s="493"/>
      <c r="Z147" s="495"/>
      <c r="AA147" s="493"/>
      <c r="AB147" s="494"/>
      <c r="AC147" s="493"/>
      <c r="AD147" s="495"/>
      <c r="AE147" s="497">
        <f t="shared" si="8"/>
        <v>117000</v>
      </c>
      <c r="AF147" s="499" t="s">
        <v>472</v>
      </c>
    </row>
    <row r="148" spans="1:32" ht="22.5" customHeight="1" outlineLevel="2">
      <c r="A148" s="487">
        <v>139</v>
      </c>
      <c r="B148" s="488"/>
      <c r="C148" s="488" t="s">
        <v>473</v>
      </c>
      <c r="D148" s="39"/>
      <c r="E148" s="487"/>
      <c r="F148" s="489"/>
      <c r="G148" s="39" t="s">
        <v>235</v>
      </c>
      <c r="H148" s="490">
        <v>439</v>
      </c>
      <c r="I148" s="491">
        <f t="shared" si="9"/>
        <v>658500</v>
      </c>
      <c r="J148" s="41"/>
      <c r="K148" s="491"/>
      <c r="L148" s="41"/>
      <c r="M148" s="48"/>
      <c r="N148" s="41"/>
      <c r="O148" s="491"/>
      <c r="P148" s="493"/>
      <c r="Q148" s="495"/>
      <c r="R148" s="493"/>
      <c r="S148" s="495"/>
      <c r="T148" s="495"/>
      <c r="U148" s="494"/>
      <c r="V148" s="494"/>
      <c r="W148" s="496"/>
      <c r="X148" s="494"/>
      <c r="Y148" s="493"/>
      <c r="Z148" s="495"/>
      <c r="AA148" s="493"/>
      <c r="AB148" s="494"/>
      <c r="AC148" s="493"/>
      <c r="AD148" s="495"/>
      <c r="AE148" s="497">
        <f t="shared" si="8"/>
        <v>658500</v>
      </c>
      <c r="AF148" s="499" t="s">
        <v>474</v>
      </c>
    </row>
    <row r="149" spans="1:32" ht="22.5" customHeight="1" outlineLevel="2">
      <c r="A149" s="525">
        <v>140</v>
      </c>
      <c r="B149" s="488"/>
      <c r="C149" s="488" t="s">
        <v>99</v>
      </c>
      <c r="D149" s="39"/>
      <c r="E149" s="487"/>
      <c r="F149" s="489"/>
      <c r="G149" s="39" t="s">
        <v>235</v>
      </c>
      <c r="H149" s="490">
        <v>299</v>
      </c>
      <c r="I149" s="491">
        <f t="shared" si="9"/>
        <v>448500</v>
      </c>
      <c r="J149" s="41"/>
      <c r="K149" s="491"/>
      <c r="L149" s="41"/>
      <c r="M149" s="48"/>
      <c r="N149" s="41"/>
      <c r="O149" s="491"/>
      <c r="P149" s="539" t="s">
        <v>295</v>
      </c>
      <c r="Q149" s="495">
        <v>5010</v>
      </c>
      <c r="R149" s="493" t="s">
        <v>296</v>
      </c>
      <c r="S149" s="495"/>
      <c r="T149" s="495"/>
      <c r="U149" s="494"/>
      <c r="V149" s="494">
        <v>18.9</v>
      </c>
      <c r="W149" s="496"/>
      <c r="X149" s="494"/>
      <c r="Y149" s="493"/>
      <c r="Z149" s="495"/>
      <c r="AA149" s="493"/>
      <c r="AB149" s="494"/>
      <c r="AC149" s="493"/>
      <c r="AD149" s="495"/>
      <c r="AE149" s="497">
        <f t="shared" si="8"/>
        <v>453528.9</v>
      </c>
      <c r="AF149" s="499" t="s">
        <v>475</v>
      </c>
    </row>
    <row r="150" spans="1:32" ht="22.5" customHeight="1" outlineLevel="2">
      <c r="A150" s="487">
        <v>141</v>
      </c>
      <c r="B150" s="488"/>
      <c r="C150" s="488" t="s">
        <v>476</v>
      </c>
      <c r="D150" s="39"/>
      <c r="E150" s="487"/>
      <c r="F150" s="489"/>
      <c r="G150" s="39" t="s">
        <v>235</v>
      </c>
      <c r="H150" s="490">
        <v>72</v>
      </c>
      <c r="I150" s="491">
        <f t="shared" si="9"/>
        <v>108000</v>
      </c>
      <c r="J150" s="41"/>
      <c r="K150" s="491"/>
      <c r="L150" s="41"/>
      <c r="M150" s="48"/>
      <c r="N150" s="41"/>
      <c r="O150" s="491"/>
      <c r="P150" s="493"/>
      <c r="Q150" s="495"/>
      <c r="R150" s="493"/>
      <c r="S150" s="495"/>
      <c r="T150" s="495"/>
      <c r="U150" s="494"/>
      <c r="V150" s="494"/>
      <c r="W150" s="496"/>
      <c r="X150" s="494"/>
      <c r="Y150" s="493"/>
      <c r="Z150" s="495"/>
      <c r="AA150" s="493"/>
      <c r="AB150" s="494"/>
      <c r="AC150" s="493"/>
      <c r="AD150" s="495"/>
      <c r="AE150" s="497">
        <f t="shared" si="8"/>
        <v>108000</v>
      </c>
      <c r="AF150" s="499" t="s">
        <v>477</v>
      </c>
    </row>
    <row r="151" spans="1:32" ht="22.5" customHeight="1" outlineLevel="2">
      <c r="A151" s="544">
        <v>142</v>
      </c>
      <c r="B151" s="501"/>
      <c r="C151" s="501" t="s">
        <v>478</v>
      </c>
      <c r="D151" s="40"/>
      <c r="E151" s="500"/>
      <c r="F151" s="502"/>
      <c r="G151" s="40" t="s">
        <v>235</v>
      </c>
      <c r="H151" s="503">
        <v>51</v>
      </c>
      <c r="I151" s="504">
        <f t="shared" si="9"/>
        <v>76500</v>
      </c>
      <c r="J151" s="42" t="s">
        <v>237</v>
      </c>
      <c r="K151" s="504">
        <v>272118</v>
      </c>
      <c r="L151" s="42"/>
      <c r="M151" s="49"/>
      <c r="N151" s="42"/>
      <c r="O151" s="504"/>
      <c r="P151" s="505"/>
      <c r="Q151" s="506"/>
      <c r="R151" s="505"/>
      <c r="S151" s="506"/>
      <c r="T151" s="506"/>
      <c r="U151" s="507"/>
      <c r="V151" s="507"/>
      <c r="W151" s="508"/>
      <c r="X151" s="507"/>
      <c r="Y151" s="505"/>
      <c r="Z151" s="506"/>
      <c r="AA151" s="505"/>
      <c r="AB151" s="507"/>
      <c r="AC151" s="505"/>
      <c r="AD151" s="506"/>
      <c r="AE151" s="509">
        <f t="shared" si="8"/>
        <v>348618</v>
      </c>
      <c r="AF151" s="510" t="s">
        <v>479</v>
      </c>
    </row>
    <row r="152" spans="1:32" ht="22.5" customHeight="1" outlineLevel="1">
      <c r="A152" s="544"/>
      <c r="B152" s="1025" t="s">
        <v>150</v>
      </c>
      <c r="C152" s="1026"/>
      <c r="D152" s="545"/>
      <c r="E152" s="544">
        <f>SUM(E6:E151)</f>
        <v>95</v>
      </c>
      <c r="F152" s="546">
        <f>SUM(F6:F151)</f>
        <v>237500</v>
      </c>
      <c r="G152" s="545"/>
      <c r="H152" s="547">
        <f>SUM(H6:H151)</f>
        <v>38822</v>
      </c>
      <c r="I152" s="551">
        <f>SUM(I6:I151)</f>
        <v>58233000</v>
      </c>
      <c r="J152" s="552"/>
      <c r="K152" s="551">
        <f>SUM(K6:K151)</f>
        <v>9357328</v>
      </c>
      <c r="L152" s="552"/>
      <c r="M152" s="548">
        <f>SUM(M6:M151)</f>
        <v>432107.9</v>
      </c>
      <c r="N152" s="552"/>
      <c r="O152" s="551">
        <f>SUM(O6:O151)</f>
        <v>270000</v>
      </c>
      <c r="P152" s="551"/>
      <c r="Q152" s="551">
        <f>SUM(Q6:Q151)</f>
        <v>25899</v>
      </c>
      <c r="R152" s="551"/>
      <c r="S152" s="551">
        <f>SUM(S6:S151)</f>
        <v>50072</v>
      </c>
      <c r="T152" s="551">
        <f>SUM(T6:T151)</f>
        <v>850</v>
      </c>
      <c r="U152" s="553">
        <f>SUM(U6:U151)</f>
        <v>364.5</v>
      </c>
      <c r="V152" s="553">
        <f>SUM(V6:V151)</f>
        <v>98.1</v>
      </c>
      <c r="W152" s="553"/>
      <c r="X152" s="553">
        <f>SUM(X6:X151)</f>
        <v>6829.94</v>
      </c>
      <c r="Y152" s="553"/>
      <c r="Z152" s="551">
        <f>SUM(Z6:Z151)</f>
        <v>138180</v>
      </c>
      <c r="AA152" s="553"/>
      <c r="AB152" s="553">
        <f>SUM(AB6:AB151)</f>
        <v>986295.9199999999</v>
      </c>
      <c r="AC152" s="553"/>
      <c r="AD152" s="551">
        <f>SUM(AD6:AD151)</f>
        <v>51212</v>
      </c>
      <c r="AE152" s="549">
        <f>SUM(AE6:AE151)</f>
        <v>69789737.36</v>
      </c>
      <c r="AF152" s="554"/>
    </row>
    <row r="153" ht="22.5" customHeight="1">
      <c r="H153" s="559"/>
    </row>
    <row r="154" ht="22.5" customHeight="1">
      <c r="H154" s="565"/>
    </row>
    <row r="156" ht="22.5" customHeight="1">
      <c r="H156" s="565"/>
    </row>
  </sheetData>
  <sheetProtection password="CC71" sheet="1" objects="1" scenarios="1" selectLockedCells="1" selectUnlockedCells="1"/>
  <mergeCells count="26">
    <mergeCell ref="G4:I4"/>
    <mergeCell ref="J4:K5"/>
    <mergeCell ref="L4:M5"/>
    <mergeCell ref="N4:O5"/>
    <mergeCell ref="A3:A5"/>
    <mergeCell ref="B3:B5"/>
    <mergeCell ref="B152:C152"/>
    <mergeCell ref="D4:F4"/>
    <mergeCell ref="A1:AF1"/>
    <mergeCell ref="C3:C5"/>
    <mergeCell ref="D3:F3"/>
    <mergeCell ref="G3:I3"/>
    <mergeCell ref="J3:O3"/>
    <mergeCell ref="P3:X3"/>
    <mergeCell ref="Y3:AB3"/>
    <mergeCell ref="AC3:AD5"/>
    <mergeCell ref="AE3:AE5"/>
    <mergeCell ref="AF3:AF5"/>
    <mergeCell ref="P4:Q5"/>
    <mergeCell ref="R4:S5"/>
    <mergeCell ref="T4:T5"/>
    <mergeCell ref="U4:U5"/>
    <mergeCell ref="V4:V5"/>
    <mergeCell ref="W4:X5"/>
    <mergeCell ref="Y4:Z5"/>
    <mergeCell ref="AA4:AB5"/>
  </mergeCells>
  <printOptions/>
  <pageMargins left="0.16" right="0.16" top="0.48" bottom="0.17" header="0.26" footer="0.14"/>
  <pageSetup horizontalDpi="600" verticalDpi="600" orientation="landscape" paperSize="9" scale="80" r:id="rId1"/>
  <headerFooter alignWithMargins="0">
    <oddHeader>&amp;Rหน้าที่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V635"/>
  <sheetViews>
    <sheetView view="pageBreakPreview" zoomScaleSheetLayoutView="100" workbookViewId="0" topLeftCell="A1">
      <selection activeCell="U1" sqref="U1"/>
    </sheetView>
  </sheetViews>
  <sheetFormatPr defaultColWidth="9.140625" defaultRowHeight="18" customHeight="1"/>
  <cols>
    <col min="1" max="1" width="5.00390625" style="0" customWidth="1"/>
    <col min="2" max="2" width="8.00390625" style="0" customWidth="1"/>
    <col min="3" max="3" width="10.421875" style="0" customWidth="1"/>
    <col min="4" max="4" width="10.8515625" style="0" customWidth="1"/>
    <col min="5" max="5" width="16.8515625" style="0" customWidth="1"/>
    <col min="6" max="6" width="5.00390625" style="0" customWidth="1"/>
    <col min="7" max="7" width="3.8515625" style="0" customWidth="1"/>
    <col min="8" max="8" width="4.28125" style="0" customWidth="1"/>
    <col min="9" max="9" width="7.00390625" style="0" customWidth="1"/>
    <col min="10" max="11" width="7.7109375" style="0" customWidth="1"/>
    <col min="12" max="12" width="6.7109375" style="0" customWidth="1"/>
    <col min="13" max="13" width="8.140625" style="0" customWidth="1"/>
    <col min="14" max="14" width="6.8515625" style="0" customWidth="1"/>
    <col min="15" max="15" width="7.7109375" style="0" customWidth="1"/>
    <col min="16" max="16" width="7.421875" style="0" customWidth="1"/>
    <col min="17" max="17" width="8.28125" style="0" customWidth="1"/>
    <col min="18" max="18" width="7.28125" style="0" customWidth="1"/>
    <col min="19" max="19" width="9.00390625" style="0" customWidth="1"/>
    <col min="20" max="20" width="8.8515625" style="0" customWidth="1"/>
  </cols>
  <sheetData>
    <row r="1" spans="1:20" ht="18" customHeight="1">
      <c r="A1" s="1128" t="s">
        <v>517</v>
      </c>
      <c r="B1" s="1128"/>
      <c r="C1" s="1128"/>
      <c r="D1" s="1128"/>
      <c r="E1" s="1128"/>
      <c r="F1" s="1128"/>
      <c r="G1" s="1128"/>
      <c r="H1" s="1128"/>
      <c r="I1" s="1128"/>
      <c r="J1" s="1128"/>
      <c r="K1" s="1128"/>
      <c r="L1" s="1128"/>
      <c r="M1" s="1128"/>
      <c r="N1" s="1128"/>
      <c r="O1" s="1128"/>
      <c r="P1" s="1128"/>
      <c r="Q1" s="1128"/>
      <c r="R1" s="1128"/>
      <c r="S1" s="1128"/>
      <c r="T1" s="1128"/>
    </row>
    <row r="2" spans="1:20" ht="18" customHeight="1">
      <c r="A2" s="1129" t="s">
        <v>518</v>
      </c>
      <c r="B2" s="1129"/>
      <c r="C2" s="1129"/>
      <c r="D2" s="1129"/>
      <c r="E2" s="1129"/>
      <c r="F2" s="1129"/>
      <c r="G2" s="1129"/>
      <c r="H2" s="1129"/>
      <c r="I2" s="1129"/>
      <c r="J2" s="1129"/>
      <c r="K2" s="1129"/>
      <c r="L2" s="1129"/>
      <c r="M2" s="1129"/>
      <c r="N2" s="1129"/>
      <c r="O2" s="1129"/>
      <c r="P2" s="1129"/>
      <c r="Q2" s="1129"/>
      <c r="R2" s="1129"/>
      <c r="S2" s="1129"/>
      <c r="T2" s="1129"/>
    </row>
    <row r="3" spans="1:20" ht="18" customHeight="1">
      <c r="A3" s="632"/>
      <c r="B3" s="633"/>
      <c r="C3" s="633"/>
      <c r="D3" s="633"/>
      <c r="E3" s="633"/>
      <c r="F3" s="633"/>
      <c r="G3" s="633"/>
      <c r="H3" s="634"/>
      <c r="I3" s="1130" t="s">
        <v>519</v>
      </c>
      <c r="J3" s="1131"/>
      <c r="K3" s="1131"/>
      <c r="L3" s="1131"/>
      <c r="M3" s="1131"/>
      <c r="N3" s="1131"/>
      <c r="O3" s="1131"/>
      <c r="P3" s="1131"/>
      <c r="Q3" s="1131"/>
      <c r="R3" s="1132"/>
      <c r="S3" s="635"/>
      <c r="T3" s="636" t="s">
        <v>520</v>
      </c>
    </row>
    <row r="4" spans="1:20" ht="18" customHeight="1">
      <c r="A4" s="1133" t="s">
        <v>64</v>
      </c>
      <c r="B4" s="1135" t="s">
        <v>56</v>
      </c>
      <c r="C4" s="1135" t="s">
        <v>57</v>
      </c>
      <c r="D4" s="1137" t="s">
        <v>521</v>
      </c>
      <c r="E4" s="1133" t="s">
        <v>73</v>
      </c>
      <c r="F4" s="1133" t="s">
        <v>74</v>
      </c>
      <c r="G4" s="1139" t="s">
        <v>134</v>
      </c>
      <c r="H4" s="1140"/>
      <c r="I4" s="1141" t="s">
        <v>72</v>
      </c>
      <c r="J4" s="1142"/>
      <c r="K4" s="1143"/>
      <c r="L4" s="1144" t="s">
        <v>77</v>
      </c>
      <c r="M4" s="1145"/>
      <c r="N4" s="1145"/>
      <c r="O4" s="637" t="s">
        <v>150</v>
      </c>
      <c r="P4" s="1144" t="s">
        <v>6</v>
      </c>
      <c r="Q4" s="1145"/>
      <c r="R4" s="1146"/>
      <c r="S4" s="638" t="s">
        <v>71</v>
      </c>
      <c r="T4" s="639" t="s">
        <v>522</v>
      </c>
    </row>
    <row r="5" spans="1:20" ht="18" customHeight="1">
      <c r="A5" s="1134"/>
      <c r="B5" s="1136"/>
      <c r="C5" s="1136"/>
      <c r="D5" s="1138"/>
      <c r="E5" s="1134"/>
      <c r="F5" s="1134"/>
      <c r="G5" s="641" t="s">
        <v>7</v>
      </c>
      <c r="H5" s="641" t="s">
        <v>523</v>
      </c>
      <c r="I5" s="642" t="s">
        <v>524</v>
      </c>
      <c r="J5" s="643" t="s">
        <v>140</v>
      </c>
      <c r="K5" s="644" t="s">
        <v>525</v>
      </c>
      <c r="L5" s="643" t="s">
        <v>524</v>
      </c>
      <c r="M5" s="643" t="s">
        <v>140</v>
      </c>
      <c r="N5" s="643" t="s">
        <v>526</v>
      </c>
      <c r="O5" s="644" t="s">
        <v>527</v>
      </c>
      <c r="P5" s="645" t="s">
        <v>524</v>
      </c>
      <c r="Q5" s="643" t="s">
        <v>140</v>
      </c>
      <c r="R5" s="644" t="s">
        <v>139</v>
      </c>
      <c r="S5" s="646"/>
      <c r="T5" s="647" t="s">
        <v>528</v>
      </c>
    </row>
    <row r="6" spans="1:21" ht="18" customHeight="1">
      <c r="A6" s="648">
        <v>1</v>
      </c>
      <c r="B6" s="649" t="s">
        <v>62</v>
      </c>
      <c r="C6" s="649" t="s">
        <v>8</v>
      </c>
      <c r="D6" s="649" t="s">
        <v>529</v>
      </c>
      <c r="E6" s="650" t="s">
        <v>530</v>
      </c>
      <c r="F6" s="648" t="s">
        <v>531</v>
      </c>
      <c r="G6" s="651"/>
      <c r="H6" s="652" t="s">
        <v>532</v>
      </c>
      <c r="I6" s="653">
        <v>6710</v>
      </c>
      <c r="J6" s="654">
        <v>19541</v>
      </c>
      <c r="K6" s="655">
        <f aca="true" t="shared" si="0" ref="K6:K12">I6*1</f>
        <v>6710</v>
      </c>
      <c r="L6" s="656">
        <v>1500</v>
      </c>
      <c r="M6" s="654">
        <v>19541</v>
      </c>
      <c r="N6" s="657">
        <f aca="true" t="shared" si="1" ref="N6:N12">L6*1</f>
        <v>1500</v>
      </c>
      <c r="O6" s="655">
        <f aca="true" t="shared" si="2" ref="O6:O12">+K6+N6</f>
        <v>8210</v>
      </c>
      <c r="P6" s="656">
        <f aca="true" t="shared" si="3" ref="P6:P12">(I6+L6-U6)*5/100</f>
        <v>410</v>
      </c>
      <c r="Q6" s="654">
        <v>19541</v>
      </c>
      <c r="R6" s="655">
        <f aca="true" t="shared" si="4" ref="R6:R12">P6*1</f>
        <v>410</v>
      </c>
      <c r="S6" s="653">
        <f aca="true" t="shared" si="5" ref="S6:S12">SUM(K6,N6,R6)</f>
        <v>8620</v>
      </c>
      <c r="T6" s="658">
        <f aca="true" t="shared" si="6" ref="T6:T12">(8200*1)-O6</f>
        <v>-10</v>
      </c>
      <c r="U6" s="659">
        <f aca="true" t="shared" si="7" ref="U6:U12">+I6+L6-8200</f>
        <v>10</v>
      </c>
    </row>
    <row r="7" spans="1:21" ht="18" customHeight="1">
      <c r="A7" s="660">
        <v>2</v>
      </c>
      <c r="B7" s="661"/>
      <c r="C7" s="662" t="s">
        <v>533</v>
      </c>
      <c r="D7" s="661"/>
      <c r="E7" s="663" t="s">
        <v>534</v>
      </c>
      <c r="F7" s="660" t="s">
        <v>531</v>
      </c>
      <c r="G7" s="664"/>
      <c r="H7" s="665" t="s">
        <v>532</v>
      </c>
      <c r="I7" s="666">
        <v>6710</v>
      </c>
      <c r="J7" s="667">
        <v>19541</v>
      </c>
      <c r="K7" s="668">
        <f t="shared" si="0"/>
        <v>6710</v>
      </c>
      <c r="L7" s="669">
        <v>1500</v>
      </c>
      <c r="M7" s="667">
        <v>19541</v>
      </c>
      <c r="N7" s="670">
        <f t="shared" si="1"/>
        <v>1500</v>
      </c>
      <c r="O7" s="668">
        <f t="shared" si="2"/>
        <v>8210</v>
      </c>
      <c r="P7" s="669">
        <f t="shared" si="3"/>
        <v>410</v>
      </c>
      <c r="Q7" s="667">
        <v>19541</v>
      </c>
      <c r="R7" s="668">
        <f t="shared" si="4"/>
        <v>410</v>
      </c>
      <c r="S7" s="666">
        <f t="shared" si="5"/>
        <v>8620</v>
      </c>
      <c r="T7" s="671">
        <f t="shared" si="6"/>
        <v>-10</v>
      </c>
      <c r="U7" s="659">
        <f t="shared" si="7"/>
        <v>10</v>
      </c>
    </row>
    <row r="8" spans="1:21" ht="18" customHeight="1">
      <c r="A8" s="660">
        <v>3</v>
      </c>
      <c r="B8" s="661"/>
      <c r="C8" s="661"/>
      <c r="D8" s="661"/>
      <c r="E8" s="663" t="s">
        <v>535</v>
      </c>
      <c r="F8" s="660" t="s">
        <v>531</v>
      </c>
      <c r="G8" s="664"/>
      <c r="H8" s="665" t="s">
        <v>532</v>
      </c>
      <c r="I8" s="666">
        <v>6710</v>
      </c>
      <c r="J8" s="667">
        <v>19541</v>
      </c>
      <c r="K8" s="668">
        <f t="shared" si="0"/>
        <v>6710</v>
      </c>
      <c r="L8" s="669">
        <v>1500</v>
      </c>
      <c r="M8" s="667">
        <v>19541</v>
      </c>
      <c r="N8" s="670">
        <f t="shared" si="1"/>
        <v>1500</v>
      </c>
      <c r="O8" s="668">
        <f t="shared" si="2"/>
        <v>8210</v>
      </c>
      <c r="P8" s="669">
        <f t="shared" si="3"/>
        <v>410</v>
      </c>
      <c r="Q8" s="667">
        <v>19541</v>
      </c>
      <c r="R8" s="668">
        <f t="shared" si="4"/>
        <v>410</v>
      </c>
      <c r="S8" s="666">
        <f t="shared" si="5"/>
        <v>8620</v>
      </c>
      <c r="T8" s="671">
        <f t="shared" si="6"/>
        <v>-10</v>
      </c>
      <c r="U8" s="659">
        <f t="shared" si="7"/>
        <v>10</v>
      </c>
    </row>
    <row r="9" spans="1:21" ht="18" customHeight="1">
      <c r="A9" s="660">
        <v>4</v>
      </c>
      <c r="B9" s="661"/>
      <c r="C9" s="661"/>
      <c r="D9" s="661"/>
      <c r="E9" s="663" t="s">
        <v>536</v>
      </c>
      <c r="F9" s="660" t="s">
        <v>531</v>
      </c>
      <c r="G9" s="664"/>
      <c r="H9" s="665" t="s">
        <v>532</v>
      </c>
      <c r="I9" s="666">
        <v>6710</v>
      </c>
      <c r="J9" s="667">
        <v>19541</v>
      </c>
      <c r="K9" s="668">
        <f t="shared" si="0"/>
        <v>6710</v>
      </c>
      <c r="L9" s="669">
        <v>1500</v>
      </c>
      <c r="M9" s="667">
        <v>19541</v>
      </c>
      <c r="N9" s="670">
        <f t="shared" si="1"/>
        <v>1500</v>
      </c>
      <c r="O9" s="668">
        <f t="shared" si="2"/>
        <v>8210</v>
      </c>
      <c r="P9" s="669">
        <f t="shared" si="3"/>
        <v>410</v>
      </c>
      <c r="Q9" s="667">
        <v>19541</v>
      </c>
      <c r="R9" s="668">
        <f t="shared" si="4"/>
        <v>410</v>
      </c>
      <c r="S9" s="666">
        <f t="shared" si="5"/>
        <v>8620</v>
      </c>
      <c r="T9" s="671">
        <f t="shared" si="6"/>
        <v>-10</v>
      </c>
      <c r="U9" s="659">
        <f t="shared" si="7"/>
        <v>10</v>
      </c>
    </row>
    <row r="10" spans="1:21" ht="18" customHeight="1">
      <c r="A10" s="660">
        <v>5</v>
      </c>
      <c r="B10" s="661"/>
      <c r="C10" s="661"/>
      <c r="D10" s="661"/>
      <c r="E10" s="663" t="s">
        <v>537</v>
      </c>
      <c r="F10" s="660" t="s">
        <v>531</v>
      </c>
      <c r="G10" s="664"/>
      <c r="H10" s="665" t="s">
        <v>532</v>
      </c>
      <c r="I10" s="666">
        <v>6710</v>
      </c>
      <c r="J10" s="667">
        <v>19541</v>
      </c>
      <c r="K10" s="668">
        <f t="shared" si="0"/>
        <v>6710</v>
      </c>
      <c r="L10" s="669">
        <v>1500</v>
      </c>
      <c r="M10" s="667">
        <v>19541</v>
      </c>
      <c r="N10" s="670">
        <f t="shared" si="1"/>
        <v>1500</v>
      </c>
      <c r="O10" s="668">
        <f t="shared" si="2"/>
        <v>8210</v>
      </c>
      <c r="P10" s="669">
        <f t="shared" si="3"/>
        <v>410</v>
      </c>
      <c r="Q10" s="667">
        <v>19541</v>
      </c>
      <c r="R10" s="668">
        <f t="shared" si="4"/>
        <v>410</v>
      </c>
      <c r="S10" s="666">
        <f t="shared" si="5"/>
        <v>8620</v>
      </c>
      <c r="T10" s="671">
        <f t="shared" si="6"/>
        <v>-10</v>
      </c>
      <c r="U10" s="659">
        <f t="shared" si="7"/>
        <v>10</v>
      </c>
    </row>
    <row r="11" spans="1:21" ht="18" customHeight="1">
      <c r="A11" s="660">
        <v>6</v>
      </c>
      <c r="B11" s="661"/>
      <c r="C11" s="661"/>
      <c r="D11" s="661"/>
      <c r="E11" s="663" t="s">
        <v>538</v>
      </c>
      <c r="F11" s="660" t="s">
        <v>531</v>
      </c>
      <c r="G11" s="664"/>
      <c r="H11" s="665" t="s">
        <v>532</v>
      </c>
      <c r="I11" s="666">
        <v>6710</v>
      </c>
      <c r="J11" s="667">
        <v>19541</v>
      </c>
      <c r="K11" s="668">
        <f t="shared" si="0"/>
        <v>6710</v>
      </c>
      <c r="L11" s="669">
        <v>1500</v>
      </c>
      <c r="M11" s="667">
        <v>19541</v>
      </c>
      <c r="N11" s="670">
        <f t="shared" si="1"/>
        <v>1500</v>
      </c>
      <c r="O11" s="668">
        <f t="shared" si="2"/>
        <v>8210</v>
      </c>
      <c r="P11" s="669">
        <f t="shared" si="3"/>
        <v>410</v>
      </c>
      <c r="Q11" s="667">
        <v>19541</v>
      </c>
      <c r="R11" s="668">
        <f t="shared" si="4"/>
        <v>410</v>
      </c>
      <c r="S11" s="666">
        <f t="shared" si="5"/>
        <v>8620</v>
      </c>
      <c r="T11" s="671">
        <f t="shared" si="6"/>
        <v>-10</v>
      </c>
      <c r="U11" s="659">
        <f t="shared" si="7"/>
        <v>10</v>
      </c>
    </row>
    <row r="12" spans="1:21" ht="18" customHeight="1">
      <c r="A12" s="660">
        <v>7</v>
      </c>
      <c r="B12" s="661"/>
      <c r="C12" s="661"/>
      <c r="D12" s="661"/>
      <c r="E12" s="663" t="s">
        <v>539</v>
      </c>
      <c r="F12" s="660" t="s">
        <v>531</v>
      </c>
      <c r="G12" s="672"/>
      <c r="H12" s="664" t="s">
        <v>532</v>
      </c>
      <c r="I12" s="666">
        <v>5970</v>
      </c>
      <c r="J12" s="667">
        <v>19541</v>
      </c>
      <c r="K12" s="668">
        <f t="shared" si="0"/>
        <v>5970</v>
      </c>
      <c r="L12" s="669">
        <v>2230</v>
      </c>
      <c r="M12" s="667">
        <v>19541</v>
      </c>
      <c r="N12" s="670">
        <f t="shared" si="1"/>
        <v>2230</v>
      </c>
      <c r="O12" s="668">
        <f t="shared" si="2"/>
        <v>8200</v>
      </c>
      <c r="P12" s="669">
        <f t="shared" si="3"/>
        <v>410</v>
      </c>
      <c r="Q12" s="667">
        <v>19541</v>
      </c>
      <c r="R12" s="668">
        <f t="shared" si="4"/>
        <v>410</v>
      </c>
      <c r="S12" s="666">
        <f t="shared" si="5"/>
        <v>8610</v>
      </c>
      <c r="T12" s="673">
        <f t="shared" si="6"/>
        <v>0</v>
      </c>
      <c r="U12" s="659">
        <f t="shared" si="7"/>
        <v>0</v>
      </c>
    </row>
    <row r="13" spans="1:21" ht="18" customHeight="1">
      <c r="A13" s="674"/>
      <c r="B13" s="1147" t="s">
        <v>42</v>
      </c>
      <c r="C13" s="1148"/>
      <c r="D13" s="1148"/>
      <c r="E13" s="1149"/>
      <c r="F13" s="674"/>
      <c r="G13" s="675"/>
      <c r="H13" s="676"/>
      <c r="I13" s="677"/>
      <c r="J13" s="677"/>
      <c r="K13" s="677">
        <f>SUM(K6:K12)</f>
        <v>46230</v>
      </c>
      <c r="L13" s="677"/>
      <c r="M13" s="677"/>
      <c r="N13" s="677"/>
      <c r="O13" s="677">
        <f>SUM(O6:O12)</f>
        <v>57460</v>
      </c>
      <c r="P13" s="677"/>
      <c r="Q13" s="677"/>
      <c r="R13" s="677">
        <f>SUM(R6:R12)</f>
        <v>2870</v>
      </c>
      <c r="S13" s="678">
        <f>SUM(S6:S12)</f>
        <v>60330</v>
      </c>
      <c r="T13" s="678">
        <f>+T6+T7+T8+T9+T10+T11</f>
        <v>-60</v>
      </c>
      <c r="U13" s="679"/>
    </row>
    <row r="14" spans="1:21" ht="18" customHeight="1" thickBot="1">
      <c r="A14" s="680"/>
      <c r="B14" s="681"/>
      <c r="C14" s="681"/>
      <c r="D14" s="681"/>
      <c r="E14" s="681"/>
      <c r="F14" s="680"/>
      <c r="G14" s="682"/>
      <c r="H14" s="683"/>
      <c r="I14" s="684"/>
      <c r="J14" s="684"/>
      <c r="K14" s="684"/>
      <c r="L14" s="684"/>
      <c r="M14" s="684"/>
      <c r="N14" s="684"/>
      <c r="O14" s="684"/>
      <c r="P14" s="684"/>
      <c r="Q14" s="685" t="s">
        <v>540</v>
      </c>
      <c r="R14" s="685"/>
      <c r="S14" s="685">
        <f>+S13+T13</f>
        <v>60270</v>
      </c>
      <c r="T14" s="685"/>
      <c r="U14" s="679"/>
    </row>
    <row r="15" spans="1:21" ht="18" customHeight="1" thickTop="1">
      <c r="A15" s="648">
        <v>1</v>
      </c>
      <c r="B15" s="649" t="s">
        <v>9</v>
      </c>
      <c r="C15" s="686" t="s">
        <v>541</v>
      </c>
      <c r="D15" s="649" t="s">
        <v>542</v>
      </c>
      <c r="E15" s="650" t="s">
        <v>543</v>
      </c>
      <c r="F15" s="648" t="s">
        <v>531</v>
      </c>
      <c r="G15" s="651"/>
      <c r="H15" s="652" t="s">
        <v>532</v>
      </c>
      <c r="I15" s="653">
        <v>6460</v>
      </c>
      <c r="J15" s="667">
        <v>19541</v>
      </c>
      <c r="K15" s="655">
        <f aca="true" t="shared" si="8" ref="K15:K30">I15*1</f>
        <v>6460</v>
      </c>
      <c r="L15" s="656">
        <v>1740</v>
      </c>
      <c r="M15" s="667">
        <v>19541</v>
      </c>
      <c r="N15" s="657">
        <f aca="true" t="shared" si="9" ref="N15:N30">L15*1</f>
        <v>1740</v>
      </c>
      <c r="O15" s="655">
        <f aca="true" t="shared" si="10" ref="O15:O30">+K15+N15</f>
        <v>8200</v>
      </c>
      <c r="P15" s="656">
        <f aca="true" t="shared" si="11" ref="P15:P30">(I15+L15)*5/100</f>
        <v>410</v>
      </c>
      <c r="Q15" s="667">
        <v>19541</v>
      </c>
      <c r="R15" s="687">
        <f aca="true" t="shared" si="12" ref="R15:R30">P15*1</f>
        <v>410</v>
      </c>
      <c r="S15" s="688">
        <f aca="true" t="shared" si="13" ref="S15:S30">SUM(K15,N15,R15)</f>
        <v>8610</v>
      </c>
      <c r="T15" s="689">
        <f aca="true" t="shared" si="14" ref="T15:T29">(8200*1)-O15</f>
        <v>0</v>
      </c>
      <c r="U15" s="659">
        <f aca="true" t="shared" si="15" ref="U15:U29">+I15+L15-8200</f>
        <v>0</v>
      </c>
    </row>
    <row r="16" spans="1:21" ht="18" customHeight="1">
      <c r="A16" s="660">
        <v>2</v>
      </c>
      <c r="B16" s="661"/>
      <c r="C16" s="662" t="s">
        <v>101</v>
      </c>
      <c r="D16" s="661"/>
      <c r="E16" s="663" t="s">
        <v>544</v>
      </c>
      <c r="F16" s="660" t="s">
        <v>531</v>
      </c>
      <c r="G16" s="664"/>
      <c r="H16" s="665" t="s">
        <v>532</v>
      </c>
      <c r="I16" s="666">
        <v>6460</v>
      </c>
      <c r="J16" s="667">
        <v>19541</v>
      </c>
      <c r="K16" s="668">
        <f t="shared" si="8"/>
        <v>6460</v>
      </c>
      <c r="L16" s="669">
        <v>1740</v>
      </c>
      <c r="M16" s="667">
        <v>19541</v>
      </c>
      <c r="N16" s="670">
        <f t="shared" si="9"/>
        <v>1740</v>
      </c>
      <c r="O16" s="668">
        <f t="shared" si="10"/>
        <v>8200</v>
      </c>
      <c r="P16" s="669">
        <f t="shared" si="11"/>
        <v>410</v>
      </c>
      <c r="Q16" s="667">
        <v>19541</v>
      </c>
      <c r="R16" s="668">
        <f t="shared" si="12"/>
        <v>410</v>
      </c>
      <c r="S16" s="666">
        <f t="shared" si="13"/>
        <v>8610</v>
      </c>
      <c r="T16" s="671">
        <f t="shared" si="14"/>
        <v>0</v>
      </c>
      <c r="U16" s="659">
        <f t="shared" si="15"/>
        <v>0</v>
      </c>
    </row>
    <row r="17" spans="1:21" ht="18" customHeight="1">
      <c r="A17" s="660">
        <v>3</v>
      </c>
      <c r="B17" s="661"/>
      <c r="C17" s="661"/>
      <c r="D17" s="661"/>
      <c r="E17" s="663" t="s">
        <v>545</v>
      </c>
      <c r="F17" s="660" t="s">
        <v>531</v>
      </c>
      <c r="G17" s="664"/>
      <c r="H17" s="665" t="s">
        <v>532</v>
      </c>
      <c r="I17" s="666">
        <v>6210</v>
      </c>
      <c r="J17" s="667">
        <v>19541</v>
      </c>
      <c r="K17" s="668">
        <f t="shared" si="8"/>
        <v>6210</v>
      </c>
      <c r="L17" s="669">
        <v>1990</v>
      </c>
      <c r="M17" s="667">
        <v>19541</v>
      </c>
      <c r="N17" s="670">
        <f t="shared" si="9"/>
        <v>1990</v>
      </c>
      <c r="O17" s="668">
        <f t="shared" si="10"/>
        <v>8200</v>
      </c>
      <c r="P17" s="669">
        <f t="shared" si="11"/>
        <v>410</v>
      </c>
      <c r="Q17" s="667">
        <v>19541</v>
      </c>
      <c r="R17" s="668">
        <f t="shared" si="12"/>
        <v>410</v>
      </c>
      <c r="S17" s="666">
        <f t="shared" si="13"/>
        <v>8610</v>
      </c>
      <c r="T17" s="671">
        <f t="shared" si="14"/>
        <v>0</v>
      </c>
      <c r="U17" s="659">
        <f t="shared" si="15"/>
        <v>0</v>
      </c>
    </row>
    <row r="18" spans="1:21" ht="18" customHeight="1">
      <c r="A18" s="660">
        <v>4</v>
      </c>
      <c r="B18" s="661"/>
      <c r="C18" s="661"/>
      <c r="D18" s="661"/>
      <c r="E18" s="663" t="s">
        <v>546</v>
      </c>
      <c r="F18" s="660" t="s">
        <v>531</v>
      </c>
      <c r="G18" s="664"/>
      <c r="H18" s="665" t="s">
        <v>532</v>
      </c>
      <c r="I18" s="666">
        <v>5760</v>
      </c>
      <c r="J18" s="667">
        <v>19541</v>
      </c>
      <c r="K18" s="668">
        <f t="shared" si="8"/>
        <v>5760</v>
      </c>
      <c r="L18" s="669">
        <v>2440</v>
      </c>
      <c r="M18" s="667">
        <v>19541</v>
      </c>
      <c r="N18" s="670">
        <f t="shared" si="9"/>
        <v>2440</v>
      </c>
      <c r="O18" s="668">
        <f t="shared" si="10"/>
        <v>8200</v>
      </c>
      <c r="P18" s="669">
        <f t="shared" si="11"/>
        <v>410</v>
      </c>
      <c r="Q18" s="667">
        <v>19541</v>
      </c>
      <c r="R18" s="668">
        <f t="shared" si="12"/>
        <v>410</v>
      </c>
      <c r="S18" s="666">
        <f t="shared" si="13"/>
        <v>8610</v>
      </c>
      <c r="T18" s="671">
        <f t="shared" si="14"/>
        <v>0</v>
      </c>
      <c r="U18" s="659">
        <f t="shared" si="15"/>
        <v>0</v>
      </c>
    </row>
    <row r="19" spans="1:21" ht="18" customHeight="1">
      <c r="A19" s="660">
        <v>5</v>
      </c>
      <c r="B19" s="661"/>
      <c r="C19" s="661"/>
      <c r="D19" s="661"/>
      <c r="E19" s="663" t="s">
        <v>547</v>
      </c>
      <c r="F19" s="660" t="s">
        <v>531</v>
      </c>
      <c r="G19" s="664"/>
      <c r="H19" s="665" t="s">
        <v>532</v>
      </c>
      <c r="I19" s="666">
        <v>6210</v>
      </c>
      <c r="J19" s="667">
        <v>19541</v>
      </c>
      <c r="K19" s="668">
        <f t="shared" si="8"/>
        <v>6210</v>
      </c>
      <c r="L19" s="669">
        <v>1990</v>
      </c>
      <c r="M19" s="667">
        <v>19541</v>
      </c>
      <c r="N19" s="670">
        <f t="shared" si="9"/>
        <v>1990</v>
      </c>
      <c r="O19" s="668">
        <f t="shared" si="10"/>
        <v>8200</v>
      </c>
      <c r="P19" s="669">
        <f t="shared" si="11"/>
        <v>410</v>
      </c>
      <c r="Q19" s="667">
        <v>19541</v>
      </c>
      <c r="R19" s="668">
        <f t="shared" si="12"/>
        <v>410</v>
      </c>
      <c r="S19" s="666">
        <f t="shared" si="13"/>
        <v>8610</v>
      </c>
      <c r="T19" s="671">
        <f t="shared" si="14"/>
        <v>0</v>
      </c>
      <c r="U19" s="659">
        <f t="shared" si="15"/>
        <v>0</v>
      </c>
    </row>
    <row r="20" spans="1:21" ht="18" customHeight="1">
      <c r="A20" s="660">
        <v>6</v>
      </c>
      <c r="B20" s="661"/>
      <c r="C20" s="661"/>
      <c r="D20" s="661" t="s">
        <v>548</v>
      </c>
      <c r="E20" s="663" t="s">
        <v>549</v>
      </c>
      <c r="F20" s="660" t="s">
        <v>531</v>
      </c>
      <c r="G20" s="664"/>
      <c r="H20" s="665" t="s">
        <v>532</v>
      </c>
      <c r="I20" s="666">
        <v>6460</v>
      </c>
      <c r="J20" s="667">
        <v>19541</v>
      </c>
      <c r="K20" s="668">
        <f t="shared" si="8"/>
        <v>6460</v>
      </c>
      <c r="L20" s="669">
        <v>1740</v>
      </c>
      <c r="M20" s="667">
        <v>19541</v>
      </c>
      <c r="N20" s="670">
        <f t="shared" si="9"/>
        <v>1740</v>
      </c>
      <c r="O20" s="668">
        <f t="shared" si="10"/>
        <v>8200</v>
      </c>
      <c r="P20" s="669">
        <f t="shared" si="11"/>
        <v>410</v>
      </c>
      <c r="Q20" s="667">
        <v>19541</v>
      </c>
      <c r="R20" s="668">
        <f t="shared" si="12"/>
        <v>410</v>
      </c>
      <c r="S20" s="666">
        <f t="shared" si="13"/>
        <v>8610</v>
      </c>
      <c r="T20" s="671">
        <f t="shared" si="14"/>
        <v>0</v>
      </c>
      <c r="U20" s="659">
        <f t="shared" si="15"/>
        <v>0</v>
      </c>
    </row>
    <row r="21" spans="1:21" ht="18" customHeight="1">
      <c r="A21" s="660">
        <v>7</v>
      </c>
      <c r="B21" s="661"/>
      <c r="C21" s="661"/>
      <c r="D21" s="661"/>
      <c r="E21" s="663" t="s">
        <v>550</v>
      </c>
      <c r="F21" s="660" t="s">
        <v>531</v>
      </c>
      <c r="G21" s="664"/>
      <c r="H21" s="665" t="s">
        <v>532</v>
      </c>
      <c r="I21" s="666">
        <v>6460</v>
      </c>
      <c r="J21" s="667">
        <v>19541</v>
      </c>
      <c r="K21" s="668">
        <f t="shared" si="8"/>
        <v>6460</v>
      </c>
      <c r="L21" s="669">
        <v>1740</v>
      </c>
      <c r="M21" s="667">
        <v>19541</v>
      </c>
      <c r="N21" s="670">
        <f t="shared" si="9"/>
        <v>1740</v>
      </c>
      <c r="O21" s="668">
        <f t="shared" si="10"/>
        <v>8200</v>
      </c>
      <c r="P21" s="669">
        <f t="shared" si="11"/>
        <v>410</v>
      </c>
      <c r="Q21" s="667">
        <v>19541</v>
      </c>
      <c r="R21" s="668">
        <f t="shared" si="12"/>
        <v>410</v>
      </c>
      <c r="S21" s="666">
        <f t="shared" si="13"/>
        <v>8610</v>
      </c>
      <c r="T21" s="671">
        <f t="shared" si="14"/>
        <v>0</v>
      </c>
      <c r="U21" s="659">
        <f t="shared" si="15"/>
        <v>0</v>
      </c>
    </row>
    <row r="22" spans="1:21" ht="18" customHeight="1">
      <c r="A22" s="660">
        <v>8</v>
      </c>
      <c r="B22" s="661"/>
      <c r="C22" s="661"/>
      <c r="D22" s="661"/>
      <c r="E22" s="663" t="s">
        <v>551</v>
      </c>
      <c r="F22" s="660" t="s">
        <v>531</v>
      </c>
      <c r="G22" s="664"/>
      <c r="H22" s="665" t="s">
        <v>532</v>
      </c>
      <c r="I22" s="666">
        <v>6460</v>
      </c>
      <c r="J22" s="667">
        <v>19541</v>
      </c>
      <c r="K22" s="668">
        <f t="shared" si="8"/>
        <v>6460</v>
      </c>
      <c r="L22" s="669">
        <v>1740</v>
      </c>
      <c r="M22" s="667">
        <v>19541</v>
      </c>
      <c r="N22" s="670">
        <f t="shared" si="9"/>
        <v>1740</v>
      </c>
      <c r="O22" s="668">
        <f t="shared" si="10"/>
        <v>8200</v>
      </c>
      <c r="P22" s="669">
        <f t="shared" si="11"/>
        <v>410</v>
      </c>
      <c r="Q22" s="667">
        <v>19541</v>
      </c>
      <c r="R22" s="668">
        <f t="shared" si="12"/>
        <v>410</v>
      </c>
      <c r="S22" s="666">
        <f t="shared" si="13"/>
        <v>8610</v>
      </c>
      <c r="T22" s="671">
        <f t="shared" si="14"/>
        <v>0</v>
      </c>
      <c r="U22" s="659">
        <f t="shared" si="15"/>
        <v>0</v>
      </c>
    </row>
    <row r="23" spans="1:21" ht="18" customHeight="1">
      <c r="A23" s="660">
        <v>9</v>
      </c>
      <c r="B23" s="661"/>
      <c r="C23" s="661"/>
      <c r="D23" s="661"/>
      <c r="E23" s="663" t="s">
        <v>552</v>
      </c>
      <c r="F23" s="660" t="s">
        <v>531</v>
      </c>
      <c r="G23" s="664"/>
      <c r="H23" s="665" t="s">
        <v>532</v>
      </c>
      <c r="I23" s="666">
        <v>6460</v>
      </c>
      <c r="J23" s="667">
        <v>19541</v>
      </c>
      <c r="K23" s="668">
        <f t="shared" si="8"/>
        <v>6460</v>
      </c>
      <c r="L23" s="669">
        <v>1740</v>
      </c>
      <c r="M23" s="667">
        <v>19541</v>
      </c>
      <c r="N23" s="670">
        <f t="shared" si="9"/>
        <v>1740</v>
      </c>
      <c r="O23" s="668">
        <f t="shared" si="10"/>
        <v>8200</v>
      </c>
      <c r="P23" s="669">
        <f t="shared" si="11"/>
        <v>410</v>
      </c>
      <c r="Q23" s="667">
        <v>19541</v>
      </c>
      <c r="R23" s="668">
        <f t="shared" si="12"/>
        <v>410</v>
      </c>
      <c r="S23" s="666">
        <f t="shared" si="13"/>
        <v>8610</v>
      </c>
      <c r="T23" s="671">
        <f t="shared" si="14"/>
        <v>0</v>
      </c>
      <c r="U23" s="659">
        <f t="shared" si="15"/>
        <v>0</v>
      </c>
    </row>
    <row r="24" spans="1:21" ht="18" customHeight="1">
      <c r="A24" s="660">
        <v>10</v>
      </c>
      <c r="B24" s="661"/>
      <c r="C24" s="661"/>
      <c r="D24" s="661"/>
      <c r="E24" s="663" t="s">
        <v>553</v>
      </c>
      <c r="F24" s="660" t="s">
        <v>531</v>
      </c>
      <c r="G24" s="664"/>
      <c r="H24" s="665" t="s">
        <v>532</v>
      </c>
      <c r="I24" s="666">
        <v>6210</v>
      </c>
      <c r="J24" s="667">
        <v>19541</v>
      </c>
      <c r="K24" s="668">
        <f t="shared" si="8"/>
        <v>6210</v>
      </c>
      <c r="L24" s="669">
        <v>1990</v>
      </c>
      <c r="M24" s="667">
        <v>19541</v>
      </c>
      <c r="N24" s="670">
        <f t="shared" si="9"/>
        <v>1990</v>
      </c>
      <c r="O24" s="668">
        <f t="shared" si="10"/>
        <v>8200</v>
      </c>
      <c r="P24" s="669">
        <f t="shared" si="11"/>
        <v>410</v>
      </c>
      <c r="Q24" s="667">
        <v>19541</v>
      </c>
      <c r="R24" s="668">
        <f t="shared" si="12"/>
        <v>410</v>
      </c>
      <c r="S24" s="666">
        <f t="shared" si="13"/>
        <v>8610</v>
      </c>
      <c r="T24" s="671">
        <f t="shared" si="14"/>
        <v>0</v>
      </c>
      <c r="U24" s="659">
        <f t="shared" si="15"/>
        <v>0</v>
      </c>
    </row>
    <row r="25" spans="1:21" ht="18" customHeight="1">
      <c r="A25" s="660">
        <v>11</v>
      </c>
      <c r="B25" s="661"/>
      <c r="C25" s="661"/>
      <c r="D25" s="661"/>
      <c r="E25" s="663" t="s">
        <v>554</v>
      </c>
      <c r="F25" s="660" t="s">
        <v>531</v>
      </c>
      <c r="G25" s="664"/>
      <c r="H25" s="665" t="s">
        <v>532</v>
      </c>
      <c r="I25" s="666">
        <v>6210</v>
      </c>
      <c r="J25" s="667">
        <v>19541</v>
      </c>
      <c r="K25" s="668">
        <f t="shared" si="8"/>
        <v>6210</v>
      </c>
      <c r="L25" s="669">
        <v>1990</v>
      </c>
      <c r="M25" s="667">
        <v>19541</v>
      </c>
      <c r="N25" s="670">
        <f t="shared" si="9"/>
        <v>1990</v>
      </c>
      <c r="O25" s="668">
        <f t="shared" si="10"/>
        <v>8200</v>
      </c>
      <c r="P25" s="669">
        <f t="shared" si="11"/>
        <v>410</v>
      </c>
      <c r="Q25" s="667">
        <v>19541</v>
      </c>
      <c r="R25" s="668">
        <f t="shared" si="12"/>
        <v>410</v>
      </c>
      <c r="S25" s="666">
        <f t="shared" si="13"/>
        <v>8610</v>
      </c>
      <c r="T25" s="671">
        <f t="shared" si="14"/>
        <v>0</v>
      </c>
      <c r="U25" s="659">
        <f t="shared" si="15"/>
        <v>0</v>
      </c>
    </row>
    <row r="26" spans="1:21" ht="18" customHeight="1">
      <c r="A26" s="660">
        <v>12</v>
      </c>
      <c r="B26" s="662"/>
      <c r="C26" s="661"/>
      <c r="D26" s="661" t="s">
        <v>555</v>
      </c>
      <c r="E26" s="663" t="s">
        <v>556</v>
      </c>
      <c r="F26" s="660" t="s">
        <v>531</v>
      </c>
      <c r="G26" s="664"/>
      <c r="H26" s="665" t="s">
        <v>532</v>
      </c>
      <c r="I26" s="666">
        <v>6460</v>
      </c>
      <c r="J26" s="667">
        <v>19541</v>
      </c>
      <c r="K26" s="668">
        <f t="shared" si="8"/>
        <v>6460</v>
      </c>
      <c r="L26" s="669">
        <v>1740</v>
      </c>
      <c r="M26" s="667">
        <v>19541</v>
      </c>
      <c r="N26" s="670">
        <f t="shared" si="9"/>
        <v>1740</v>
      </c>
      <c r="O26" s="668">
        <f t="shared" si="10"/>
        <v>8200</v>
      </c>
      <c r="P26" s="669">
        <f t="shared" si="11"/>
        <v>410</v>
      </c>
      <c r="Q26" s="667">
        <v>19541</v>
      </c>
      <c r="R26" s="668">
        <f t="shared" si="12"/>
        <v>410</v>
      </c>
      <c r="S26" s="666">
        <f t="shared" si="13"/>
        <v>8610</v>
      </c>
      <c r="T26" s="671">
        <f t="shared" si="14"/>
        <v>0</v>
      </c>
      <c r="U26" s="659">
        <f t="shared" si="15"/>
        <v>0</v>
      </c>
    </row>
    <row r="27" spans="1:21" ht="18" customHeight="1">
      <c r="A27" s="660">
        <v>13</v>
      </c>
      <c r="B27" s="661"/>
      <c r="C27" s="661"/>
      <c r="D27" s="661"/>
      <c r="E27" s="663" t="s">
        <v>557</v>
      </c>
      <c r="F27" s="660" t="s">
        <v>531</v>
      </c>
      <c r="G27" s="664"/>
      <c r="H27" s="665" t="s">
        <v>532</v>
      </c>
      <c r="I27" s="666">
        <v>6460</v>
      </c>
      <c r="J27" s="667">
        <v>19541</v>
      </c>
      <c r="K27" s="668">
        <f t="shared" si="8"/>
        <v>6460</v>
      </c>
      <c r="L27" s="669">
        <v>1740</v>
      </c>
      <c r="M27" s="667">
        <v>19541</v>
      </c>
      <c r="N27" s="670">
        <f t="shared" si="9"/>
        <v>1740</v>
      </c>
      <c r="O27" s="668">
        <f t="shared" si="10"/>
        <v>8200</v>
      </c>
      <c r="P27" s="669">
        <f t="shared" si="11"/>
        <v>410</v>
      </c>
      <c r="Q27" s="667">
        <v>19541</v>
      </c>
      <c r="R27" s="668">
        <f t="shared" si="12"/>
        <v>410</v>
      </c>
      <c r="S27" s="666">
        <f t="shared" si="13"/>
        <v>8610</v>
      </c>
      <c r="T27" s="671">
        <f t="shared" si="14"/>
        <v>0</v>
      </c>
      <c r="U27" s="659">
        <f t="shared" si="15"/>
        <v>0</v>
      </c>
    </row>
    <row r="28" spans="1:21" ht="18" customHeight="1">
      <c r="A28" s="660">
        <v>14</v>
      </c>
      <c r="B28" s="661"/>
      <c r="C28" s="661"/>
      <c r="D28" s="661"/>
      <c r="E28" s="663" t="s">
        <v>558</v>
      </c>
      <c r="F28" s="660" t="s">
        <v>531</v>
      </c>
      <c r="G28" s="664"/>
      <c r="H28" s="665" t="s">
        <v>532</v>
      </c>
      <c r="I28" s="666">
        <v>6210</v>
      </c>
      <c r="J28" s="667">
        <v>19541</v>
      </c>
      <c r="K28" s="668">
        <f t="shared" si="8"/>
        <v>6210</v>
      </c>
      <c r="L28" s="669">
        <v>1990</v>
      </c>
      <c r="M28" s="667">
        <v>19541</v>
      </c>
      <c r="N28" s="670">
        <f t="shared" si="9"/>
        <v>1990</v>
      </c>
      <c r="O28" s="668">
        <f t="shared" si="10"/>
        <v>8200</v>
      </c>
      <c r="P28" s="669">
        <f t="shared" si="11"/>
        <v>410</v>
      </c>
      <c r="Q28" s="667">
        <v>19541</v>
      </c>
      <c r="R28" s="668">
        <f t="shared" si="12"/>
        <v>410</v>
      </c>
      <c r="S28" s="666">
        <f t="shared" si="13"/>
        <v>8610</v>
      </c>
      <c r="T28" s="671">
        <f t="shared" si="14"/>
        <v>0</v>
      </c>
      <c r="U28" s="659">
        <f t="shared" si="15"/>
        <v>0</v>
      </c>
    </row>
    <row r="29" spans="1:21" ht="18" customHeight="1">
      <c r="A29" s="660">
        <v>15</v>
      </c>
      <c r="B29" s="661"/>
      <c r="C29" s="661"/>
      <c r="D29" s="661" t="s">
        <v>559</v>
      </c>
      <c r="E29" s="663" t="s">
        <v>560</v>
      </c>
      <c r="F29" s="660" t="s">
        <v>531</v>
      </c>
      <c r="G29" s="664"/>
      <c r="H29" s="665" t="s">
        <v>532</v>
      </c>
      <c r="I29" s="666">
        <v>6460</v>
      </c>
      <c r="J29" s="667">
        <v>19541</v>
      </c>
      <c r="K29" s="668">
        <f t="shared" si="8"/>
        <v>6460</v>
      </c>
      <c r="L29" s="669">
        <v>1740</v>
      </c>
      <c r="M29" s="667">
        <v>19541</v>
      </c>
      <c r="N29" s="670">
        <f t="shared" si="9"/>
        <v>1740</v>
      </c>
      <c r="O29" s="668">
        <f t="shared" si="10"/>
        <v>8200</v>
      </c>
      <c r="P29" s="669">
        <f t="shared" si="11"/>
        <v>410</v>
      </c>
      <c r="Q29" s="667">
        <v>19541</v>
      </c>
      <c r="R29" s="668">
        <f t="shared" si="12"/>
        <v>410</v>
      </c>
      <c r="S29" s="666">
        <f t="shared" si="13"/>
        <v>8610</v>
      </c>
      <c r="T29" s="671">
        <f t="shared" si="14"/>
        <v>0</v>
      </c>
      <c r="U29" s="659">
        <f t="shared" si="15"/>
        <v>0</v>
      </c>
    </row>
    <row r="30" spans="1:21" ht="18" customHeight="1">
      <c r="A30" s="690">
        <v>16</v>
      </c>
      <c r="B30" s="691"/>
      <c r="C30" s="691"/>
      <c r="D30" s="691"/>
      <c r="E30" s="692" t="s">
        <v>561</v>
      </c>
      <c r="F30" s="660" t="s">
        <v>531</v>
      </c>
      <c r="G30" s="693" t="s">
        <v>532</v>
      </c>
      <c r="H30" s="694"/>
      <c r="I30" s="695">
        <v>5080</v>
      </c>
      <c r="J30" s="667">
        <v>19541</v>
      </c>
      <c r="K30" s="668">
        <f t="shared" si="8"/>
        <v>5080</v>
      </c>
      <c r="L30" s="696">
        <v>1500</v>
      </c>
      <c r="M30" s="667">
        <v>19541</v>
      </c>
      <c r="N30" s="697">
        <f t="shared" si="9"/>
        <v>1500</v>
      </c>
      <c r="O30" s="698">
        <f t="shared" si="10"/>
        <v>6580</v>
      </c>
      <c r="P30" s="669">
        <f t="shared" si="11"/>
        <v>329</v>
      </c>
      <c r="Q30" s="667">
        <v>19541</v>
      </c>
      <c r="R30" s="668">
        <f t="shared" si="12"/>
        <v>329</v>
      </c>
      <c r="S30" s="695">
        <f t="shared" si="13"/>
        <v>6909</v>
      </c>
      <c r="T30" s="671">
        <v>0</v>
      </c>
      <c r="U30" s="659">
        <f>+I30+L30-6580</f>
        <v>0</v>
      </c>
    </row>
    <row r="31" spans="1:21" ht="18" customHeight="1">
      <c r="A31" s="674"/>
      <c r="B31" s="1147" t="s">
        <v>562</v>
      </c>
      <c r="C31" s="1148"/>
      <c r="D31" s="1148"/>
      <c r="E31" s="1149"/>
      <c r="F31" s="674"/>
      <c r="G31" s="676"/>
      <c r="H31" s="675"/>
      <c r="I31" s="677">
        <f>SUM(I15:I30)</f>
        <v>100030</v>
      </c>
      <c r="J31" s="677"/>
      <c r="K31" s="677">
        <f>SUM(K15:K30)</f>
        <v>100030</v>
      </c>
      <c r="L31" s="677">
        <f>SUM(L15:L30)</f>
        <v>29550</v>
      </c>
      <c r="M31" s="677"/>
      <c r="N31" s="677"/>
      <c r="O31" s="677">
        <f>SUM(O15:O30)</f>
        <v>129580</v>
      </c>
      <c r="P31" s="677"/>
      <c r="Q31" s="677"/>
      <c r="R31" s="678">
        <f>SUM(R15:R30)</f>
        <v>6479</v>
      </c>
      <c r="S31" s="678">
        <f>SUM(S15:S30)</f>
        <v>136059</v>
      </c>
      <c r="T31" s="699"/>
      <c r="U31" s="659"/>
    </row>
    <row r="32" spans="1:21" ht="18" customHeight="1">
      <c r="A32" s="700">
        <v>1</v>
      </c>
      <c r="B32" s="701" t="s">
        <v>512</v>
      </c>
      <c r="C32" s="702" t="s">
        <v>275</v>
      </c>
      <c r="D32" s="703" t="s">
        <v>563</v>
      </c>
      <c r="E32" s="704" t="s">
        <v>564</v>
      </c>
      <c r="F32" s="700" t="s">
        <v>531</v>
      </c>
      <c r="G32" s="705"/>
      <c r="H32" s="706" t="s">
        <v>532</v>
      </c>
      <c r="I32" s="707">
        <v>6460</v>
      </c>
      <c r="J32" s="667">
        <v>19541</v>
      </c>
      <c r="K32" s="687">
        <f aca="true" t="shared" si="16" ref="K32:K41">I32*1</f>
        <v>6460</v>
      </c>
      <c r="L32" s="707">
        <v>1740</v>
      </c>
      <c r="M32" s="667">
        <v>19541</v>
      </c>
      <c r="N32" s="708">
        <f aca="true" t="shared" si="17" ref="N32:N41">L32*1</f>
        <v>1740</v>
      </c>
      <c r="O32" s="687">
        <f aca="true" t="shared" si="18" ref="O32:O41">+K32+N32</f>
        <v>8200</v>
      </c>
      <c r="P32" s="707">
        <f aca="true" t="shared" si="19" ref="P32:P41">(I32+L32)*5/100</f>
        <v>410</v>
      </c>
      <c r="Q32" s="667">
        <v>19541</v>
      </c>
      <c r="R32" s="687">
        <f aca="true" t="shared" si="20" ref="R32:R41">P32*1</f>
        <v>410</v>
      </c>
      <c r="S32" s="707">
        <f aca="true" t="shared" si="21" ref="S32:S41">SUM(K32,N32,R32)</f>
        <v>8610</v>
      </c>
      <c r="T32" s="689">
        <f aca="true" t="shared" si="22" ref="T32:T40">(8200*1)-O32</f>
        <v>0</v>
      </c>
      <c r="U32" s="659">
        <f aca="true" t="shared" si="23" ref="U32:U40">+I32+L32-8200</f>
        <v>0</v>
      </c>
    </row>
    <row r="33" spans="1:21" ht="18" customHeight="1">
      <c r="A33" s="709">
        <v>2</v>
      </c>
      <c r="B33" s="670"/>
      <c r="C33" s="669"/>
      <c r="D33" s="710"/>
      <c r="E33" s="711" t="s">
        <v>565</v>
      </c>
      <c r="F33" s="709" t="s">
        <v>531</v>
      </c>
      <c r="G33" s="712"/>
      <c r="H33" s="665" t="s">
        <v>532</v>
      </c>
      <c r="I33" s="669">
        <v>6460</v>
      </c>
      <c r="J33" s="667">
        <v>19541</v>
      </c>
      <c r="K33" s="668">
        <f t="shared" si="16"/>
        <v>6460</v>
      </c>
      <c r="L33" s="669">
        <v>1740</v>
      </c>
      <c r="M33" s="667">
        <v>19541</v>
      </c>
      <c r="N33" s="670">
        <f t="shared" si="17"/>
        <v>1740</v>
      </c>
      <c r="O33" s="668">
        <f t="shared" si="18"/>
        <v>8200</v>
      </c>
      <c r="P33" s="669">
        <f t="shared" si="19"/>
        <v>410</v>
      </c>
      <c r="Q33" s="667">
        <v>19541</v>
      </c>
      <c r="R33" s="668">
        <f t="shared" si="20"/>
        <v>410</v>
      </c>
      <c r="S33" s="669">
        <f t="shared" si="21"/>
        <v>8610</v>
      </c>
      <c r="T33" s="671">
        <f t="shared" si="22"/>
        <v>0</v>
      </c>
      <c r="U33" s="659">
        <f t="shared" si="23"/>
        <v>0</v>
      </c>
    </row>
    <row r="34" spans="1:21" ht="18" customHeight="1">
      <c r="A34" s="709">
        <v>3</v>
      </c>
      <c r="B34" s="670"/>
      <c r="C34" s="670"/>
      <c r="D34" s="710" t="s">
        <v>566</v>
      </c>
      <c r="E34" s="711" t="s">
        <v>567</v>
      </c>
      <c r="F34" s="709" t="s">
        <v>531</v>
      </c>
      <c r="G34" s="712"/>
      <c r="H34" s="665" t="s">
        <v>532</v>
      </c>
      <c r="I34" s="669">
        <v>6460</v>
      </c>
      <c r="J34" s="667">
        <v>19541</v>
      </c>
      <c r="K34" s="668">
        <f t="shared" si="16"/>
        <v>6460</v>
      </c>
      <c r="L34" s="669">
        <v>1740</v>
      </c>
      <c r="M34" s="667">
        <v>19541</v>
      </c>
      <c r="N34" s="670">
        <f t="shared" si="17"/>
        <v>1740</v>
      </c>
      <c r="O34" s="668">
        <f t="shared" si="18"/>
        <v>8200</v>
      </c>
      <c r="P34" s="669">
        <f t="shared" si="19"/>
        <v>410</v>
      </c>
      <c r="Q34" s="667">
        <v>19541</v>
      </c>
      <c r="R34" s="668">
        <f t="shared" si="20"/>
        <v>410</v>
      </c>
      <c r="S34" s="669">
        <f t="shared" si="21"/>
        <v>8610</v>
      </c>
      <c r="T34" s="671">
        <f t="shared" si="22"/>
        <v>0</v>
      </c>
      <c r="U34" s="659">
        <f t="shared" si="23"/>
        <v>0</v>
      </c>
    </row>
    <row r="35" spans="1:21" ht="18" customHeight="1">
      <c r="A35" s="709">
        <v>4</v>
      </c>
      <c r="B35" s="670"/>
      <c r="C35" s="670"/>
      <c r="D35" s="710"/>
      <c r="E35" s="711" t="s">
        <v>568</v>
      </c>
      <c r="F35" s="709" t="s">
        <v>531</v>
      </c>
      <c r="G35" s="712"/>
      <c r="H35" s="665" t="s">
        <v>532</v>
      </c>
      <c r="I35" s="669">
        <v>6460</v>
      </c>
      <c r="J35" s="667">
        <v>19541</v>
      </c>
      <c r="K35" s="668">
        <f t="shared" si="16"/>
        <v>6460</v>
      </c>
      <c r="L35" s="669">
        <v>1740</v>
      </c>
      <c r="M35" s="667">
        <v>19541</v>
      </c>
      <c r="N35" s="670">
        <f t="shared" si="17"/>
        <v>1740</v>
      </c>
      <c r="O35" s="668">
        <f t="shared" si="18"/>
        <v>8200</v>
      </c>
      <c r="P35" s="669">
        <f t="shared" si="19"/>
        <v>410</v>
      </c>
      <c r="Q35" s="667">
        <v>19541</v>
      </c>
      <c r="R35" s="668">
        <f t="shared" si="20"/>
        <v>410</v>
      </c>
      <c r="S35" s="669">
        <f t="shared" si="21"/>
        <v>8610</v>
      </c>
      <c r="T35" s="671">
        <f t="shared" si="22"/>
        <v>0</v>
      </c>
      <c r="U35" s="659">
        <f t="shared" si="23"/>
        <v>0</v>
      </c>
    </row>
    <row r="36" spans="1:21" ht="18" customHeight="1">
      <c r="A36" s="709">
        <v>5</v>
      </c>
      <c r="B36" s="670"/>
      <c r="C36" s="670"/>
      <c r="D36" s="710"/>
      <c r="E36" s="711" t="s">
        <v>569</v>
      </c>
      <c r="F36" s="709" t="s">
        <v>531</v>
      </c>
      <c r="G36" s="712"/>
      <c r="H36" s="665" t="s">
        <v>532</v>
      </c>
      <c r="I36" s="669">
        <v>6460</v>
      </c>
      <c r="J36" s="667">
        <v>19541</v>
      </c>
      <c r="K36" s="668">
        <f t="shared" si="16"/>
        <v>6460</v>
      </c>
      <c r="L36" s="669">
        <v>1740</v>
      </c>
      <c r="M36" s="667">
        <v>19541</v>
      </c>
      <c r="N36" s="670">
        <f t="shared" si="17"/>
        <v>1740</v>
      </c>
      <c r="O36" s="668">
        <f t="shared" si="18"/>
        <v>8200</v>
      </c>
      <c r="P36" s="669">
        <f t="shared" si="19"/>
        <v>410</v>
      </c>
      <c r="Q36" s="667">
        <v>19541</v>
      </c>
      <c r="R36" s="668">
        <f t="shared" si="20"/>
        <v>410</v>
      </c>
      <c r="S36" s="669">
        <f t="shared" si="21"/>
        <v>8610</v>
      </c>
      <c r="T36" s="671">
        <f t="shared" si="22"/>
        <v>0</v>
      </c>
      <c r="U36" s="659">
        <f t="shared" si="23"/>
        <v>0</v>
      </c>
    </row>
    <row r="37" spans="1:21" ht="18" customHeight="1">
      <c r="A37" s="709">
        <v>6</v>
      </c>
      <c r="B37" s="670"/>
      <c r="C37" s="670"/>
      <c r="D37" s="710"/>
      <c r="E37" s="711" t="s">
        <v>570</v>
      </c>
      <c r="F37" s="709" t="s">
        <v>531</v>
      </c>
      <c r="G37" s="712"/>
      <c r="H37" s="665" t="s">
        <v>532</v>
      </c>
      <c r="I37" s="669">
        <v>6210</v>
      </c>
      <c r="J37" s="667">
        <v>19541</v>
      </c>
      <c r="K37" s="668">
        <f t="shared" si="16"/>
        <v>6210</v>
      </c>
      <c r="L37" s="669">
        <v>1990</v>
      </c>
      <c r="M37" s="667">
        <v>19541</v>
      </c>
      <c r="N37" s="670">
        <f t="shared" si="17"/>
        <v>1990</v>
      </c>
      <c r="O37" s="668">
        <f t="shared" si="18"/>
        <v>8200</v>
      </c>
      <c r="P37" s="669">
        <f t="shared" si="19"/>
        <v>410</v>
      </c>
      <c r="Q37" s="667">
        <v>19541</v>
      </c>
      <c r="R37" s="668">
        <f t="shared" si="20"/>
        <v>410</v>
      </c>
      <c r="S37" s="669">
        <f t="shared" si="21"/>
        <v>8610</v>
      </c>
      <c r="T37" s="671">
        <f t="shared" si="22"/>
        <v>0</v>
      </c>
      <c r="U37" s="659">
        <f t="shared" si="23"/>
        <v>0</v>
      </c>
    </row>
    <row r="38" spans="1:21" ht="18" customHeight="1">
      <c r="A38" s="709">
        <v>7</v>
      </c>
      <c r="B38" s="670"/>
      <c r="C38" s="670"/>
      <c r="D38" s="710" t="s">
        <v>571</v>
      </c>
      <c r="E38" s="711" t="s">
        <v>572</v>
      </c>
      <c r="F38" s="709" t="s">
        <v>531</v>
      </c>
      <c r="G38" s="712"/>
      <c r="H38" s="665" t="s">
        <v>532</v>
      </c>
      <c r="I38" s="669">
        <v>6460</v>
      </c>
      <c r="J38" s="667">
        <v>19541</v>
      </c>
      <c r="K38" s="668">
        <f t="shared" si="16"/>
        <v>6460</v>
      </c>
      <c r="L38" s="669">
        <v>1740</v>
      </c>
      <c r="M38" s="667">
        <v>19541</v>
      </c>
      <c r="N38" s="670">
        <f t="shared" si="17"/>
        <v>1740</v>
      </c>
      <c r="O38" s="668">
        <f t="shared" si="18"/>
        <v>8200</v>
      </c>
      <c r="P38" s="669">
        <f t="shared" si="19"/>
        <v>410</v>
      </c>
      <c r="Q38" s="667">
        <v>19541</v>
      </c>
      <c r="R38" s="668">
        <f t="shared" si="20"/>
        <v>410</v>
      </c>
      <c r="S38" s="669">
        <f t="shared" si="21"/>
        <v>8610</v>
      </c>
      <c r="T38" s="671">
        <f t="shared" si="22"/>
        <v>0</v>
      </c>
      <c r="U38" s="659">
        <f t="shared" si="23"/>
        <v>0</v>
      </c>
    </row>
    <row r="39" spans="1:21" ht="18" customHeight="1">
      <c r="A39" s="709">
        <v>8</v>
      </c>
      <c r="B39" s="670"/>
      <c r="C39" s="670"/>
      <c r="D39" s="710"/>
      <c r="E39" s="711" t="s">
        <v>573</v>
      </c>
      <c r="F39" s="709" t="s">
        <v>531</v>
      </c>
      <c r="G39" s="712"/>
      <c r="H39" s="665" t="s">
        <v>532</v>
      </c>
      <c r="I39" s="669">
        <v>6460</v>
      </c>
      <c r="J39" s="667">
        <v>19541</v>
      </c>
      <c r="K39" s="668">
        <f t="shared" si="16"/>
        <v>6460</v>
      </c>
      <c r="L39" s="669">
        <v>1740</v>
      </c>
      <c r="M39" s="667">
        <v>19541</v>
      </c>
      <c r="N39" s="670">
        <f t="shared" si="17"/>
        <v>1740</v>
      </c>
      <c r="O39" s="668">
        <f t="shared" si="18"/>
        <v>8200</v>
      </c>
      <c r="P39" s="669">
        <f t="shared" si="19"/>
        <v>410</v>
      </c>
      <c r="Q39" s="667">
        <v>19541</v>
      </c>
      <c r="R39" s="668">
        <f t="shared" si="20"/>
        <v>410</v>
      </c>
      <c r="S39" s="669">
        <f t="shared" si="21"/>
        <v>8610</v>
      </c>
      <c r="T39" s="671">
        <f t="shared" si="22"/>
        <v>0</v>
      </c>
      <c r="U39" s="659">
        <f t="shared" si="23"/>
        <v>0</v>
      </c>
    </row>
    <row r="40" spans="1:21" ht="18" customHeight="1">
      <c r="A40" s="709">
        <v>9</v>
      </c>
      <c r="B40" s="670"/>
      <c r="C40" s="670"/>
      <c r="D40" s="710"/>
      <c r="E40" s="711" t="s">
        <v>574</v>
      </c>
      <c r="F40" s="709" t="s">
        <v>531</v>
      </c>
      <c r="G40" s="712"/>
      <c r="H40" s="665" t="s">
        <v>532</v>
      </c>
      <c r="I40" s="669">
        <v>6460</v>
      </c>
      <c r="J40" s="667">
        <v>19541</v>
      </c>
      <c r="K40" s="668">
        <f t="shared" si="16"/>
        <v>6460</v>
      </c>
      <c r="L40" s="669">
        <v>1740</v>
      </c>
      <c r="M40" s="667">
        <v>19541</v>
      </c>
      <c r="N40" s="670">
        <f t="shared" si="17"/>
        <v>1740</v>
      </c>
      <c r="O40" s="668">
        <f t="shared" si="18"/>
        <v>8200</v>
      </c>
      <c r="P40" s="669">
        <f t="shared" si="19"/>
        <v>410</v>
      </c>
      <c r="Q40" s="667">
        <v>19541</v>
      </c>
      <c r="R40" s="668">
        <f t="shared" si="20"/>
        <v>410</v>
      </c>
      <c r="S40" s="669">
        <f t="shared" si="21"/>
        <v>8610</v>
      </c>
      <c r="T40" s="671">
        <f t="shared" si="22"/>
        <v>0</v>
      </c>
      <c r="U40" s="659">
        <f t="shared" si="23"/>
        <v>0</v>
      </c>
    </row>
    <row r="41" spans="1:21" ht="18" customHeight="1">
      <c r="A41" s="713">
        <v>10</v>
      </c>
      <c r="B41" s="714"/>
      <c r="C41" s="714"/>
      <c r="D41" s="715"/>
      <c r="E41" s="716" t="s">
        <v>575</v>
      </c>
      <c r="F41" s="713" t="s">
        <v>531</v>
      </c>
      <c r="G41" s="717" t="s">
        <v>532</v>
      </c>
      <c r="H41" s="694"/>
      <c r="I41" s="669">
        <v>5080</v>
      </c>
      <c r="J41" s="667">
        <v>19541</v>
      </c>
      <c r="K41" s="668">
        <f t="shared" si="16"/>
        <v>5080</v>
      </c>
      <c r="L41" s="696">
        <v>1500</v>
      </c>
      <c r="M41" s="667">
        <v>19541</v>
      </c>
      <c r="N41" s="670">
        <f t="shared" si="17"/>
        <v>1500</v>
      </c>
      <c r="O41" s="698">
        <f t="shared" si="18"/>
        <v>6580</v>
      </c>
      <c r="P41" s="669">
        <f t="shared" si="19"/>
        <v>329</v>
      </c>
      <c r="Q41" s="667">
        <v>19541</v>
      </c>
      <c r="R41" s="668">
        <f t="shared" si="20"/>
        <v>329</v>
      </c>
      <c r="S41" s="696">
        <f t="shared" si="21"/>
        <v>6909</v>
      </c>
      <c r="T41" s="671">
        <v>0</v>
      </c>
      <c r="U41" s="659">
        <f>+I41+L41-6580</f>
        <v>0</v>
      </c>
    </row>
    <row r="42" spans="1:21" ht="18" customHeight="1">
      <c r="A42" s="674"/>
      <c r="B42" s="1147" t="s">
        <v>576</v>
      </c>
      <c r="C42" s="1148"/>
      <c r="D42" s="1148"/>
      <c r="E42" s="1149"/>
      <c r="F42" s="674"/>
      <c r="G42" s="676"/>
      <c r="H42" s="675"/>
      <c r="I42" s="677">
        <f>SUM(I32:I41)</f>
        <v>62970</v>
      </c>
      <c r="J42" s="677"/>
      <c r="K42" s="718">
        <f>SUM(K32:K41)</f>
        <v>62970</v>
      </c>
      <c r="L42" s="677">
        <f>SUM(L32:L41)</f>
        <v>17410</v>
      </c>
      <c r="M42" s="677"/>
      <c r="N42" s="677">
        <f>SUM(N32:N41)</f>
        <v>17410</v>
      </c>
      <c r="O42" s="677">
        <f>SUM(O32:O41)</f>
        <v>80380</v>
      </c>
      <c r="P42" s="677">
        <f>SUM(P32:P41)</f>
        <v>4019</v>
      </c>
      <c r="Q42" s="677"/>
      <c r="R42" s="677">
        <f>SUM(R32:R41)</f>
        <v>4019</v>
      </c>
      <c r="S42" s="678">
        <f>SUM(S32:S41)</f>
        <v>84399</v>
      </c>
      <c r="T42" s="719"/>
      <c r="U42" s="659"/>
    </row>
    <row r="43" spans="1:21" ht="18" customHeight="1">
      <c r="A43" s="700">
        <v>1</v>
      </c>
      <c r="B43" s="701" t="s">
        <v>9</v>
      </c>
      <c r="C43" s="720" t="s">
        <v>277</v>
      </c>
      <c r="D43" s="703" t="s">
        <v>577</v>
      </c>
      <c r="E43" s="704" t="s">
        <v>578</v>
      </c>
      <c r="F43" s="700" t="s">
        <v>531</v>
      </c>
      <c r="G43" s="705"/>
      <c r="H43" s="706" t="s">
        <v>532</v>
      </c>
      <c r="I43" s="707">
        <v>7940</v>
      </c>
      <c r="J43" s="667">
        <v>19541</v>
      </c>
      <c r="K43" s="687">
        <f aca="true" t="shared" si="24" ref="K43:K59">I43*1</f>
        <v>7940</v>
      </c>
      <c r="L43" s="707">
        <v>1500</v>
      </c>
      <c r="M43" s="667">
        <v>19541</v>
      </c>
      <c r="N43" s="670">
        <f aca="true" t="shared" si="25" ref="N43:N59">L43*1</f>
        <v>1500</v>
      </c>
      <c r="O43" s="687">
        <f aca="true" t="shared" si="26" ref="O43:O59">+K43+N43</f>
        <v>9440</v>
      </c>
      <c r="P43" s="669">
        <f aca="true" t="shared" si="27" ref="P43:P59">(I43+L43)*5/100</f>
        <v>472</v>
      </c>
      <c r="Q43" s="667">
        <v>19541</v>
      </c>
      <c r="R43" s="668">
        <f aca="true" t="shared" si="28" ref="R43:R59">P43*1</f>
        <v>472</v>
      </c>
      <c r="S43" s="707">
        <f aca="true" t="shared" si="29" ref="S43:S59">SUM(K43,N43,R43)</f>
        <v>9912</v>
      </c>
      <c r="T43" s="689">
        <f>(9440*1)-O43</f>
        <v>0</v>
      </c>
      <c r="U43" s="659">
        <f>+I43+L43-9440</f>
        <v>0</v>
      </c>
    </row>
    <row r="44" spans="1:21" ht="18" customHeight="1">
      <c r="A44" s="709">
        <v>2</v>
      </c>
      <c r="B44" s="709">
        <v>4</v>
      </c>
      <c r="C44" s="669"/>
      <c r="D44" s="710"/>
      <c r="E44" s="711" t="s">
        <v>579</v>
      </c>
      <c r="F44" s="709" t="s">
        <v>531</v>
      </c>
      <c r="G44" s="712"/>
      <c r="H44" s="665" t="s">
        <v>532</v>
      </c>
      <c r="I44" s="669">
        <v>6460</v>
      </c>
      <c r="J44" s="667">
        <v>19541</v>
      </c>
      <c r="K44" s="668">
        <f t="shared" si="24"/>
        <v>6460</v>
      </c>
      <c r="L44" s="669">
        <v>1740</v>
      </c>
      <c r="M44" s="667">
        <v>19541</v>
      </c>
      <c r="N44" s="670">
        <f t="shared" si="25"/>
        <v>1740</v>
      </c>
      <c r="O44" s="668">
        <f t="shared" si="26"/>
        <v>8200</v>
      </c>
      <c r="P44" s="669">
        <f t="shared" si="27"/>
        <v>410</v>
      </c>
      <c r="Q44" s="667">
        <v>19541</v>
      </c>
      <c r="R44" s="668">
        <f t="shared" si="28"/>
        <v>410</v>
      </c>
      <c r="S44" s="669">
        <f t="shared" si="29"/>
        <v>8610</v>
      </c>
      <c r="T44" s="671">
        <f aca="true" t="shared" si="30" ref="T44:T59">(8200*1)-O44</f>
        <v>0</v>
      </c>
      <c r="U44" s="659">
        <f aca="true" t="shared" si="31" ref="U44:U59">+I44+L44-8200</f>
        <v>0</v>
      </c>
    </row>
    <row r="45" spans="1:21" ht="18" customHeight="1">
      <c r="A45" s="709">
        <v>3</v>
      </c>
      <c r="B45" s="670"/>
      <c r="C45" s="670"/>
      <c r="D45" s="710"/>
      <c r="E45" s="711" t="s">
        <v>580</v>
      </c>
      <c r="F45" s="709" t="s">
        <v>531</v>
      </c>
      <c r="G45" s="712"/>
      <c r="H45" s="665" t="s">
        <v>532</v>
      </c>
      <c r="I45" s="669">
        <v>6460</v>
      </c>
      <c r="J45" s="667">
        <v>19541</v>
      </c>
      <c r="K45" s="668">
        <f t="shared" si="24"/>
        <v>6460</v>
      </c>
      <c r="L45" s="669">
        <v>1740</v>
      </c>
      <c r="M45" s="667">
        <v>19541</v>
      </c>
      <c r="N45" s="670">
        <f t="shared" si="25"/>
        <v>1740</v>
      </c>
      <c r="O45" s="668">
        <f t="shared" si="26"/>
        <v>8200</v>
      </c>
      <c r="P45" s="669">
        <f t="shared" si="27"/>
        <v>410</v>
      </c>
      <c r="Q45" s="667">
        <v>19541</v>
      </c>
      <c r="R45" s="668">
        <f t="shared" si="28"/>
        <v>410</v>
      </c>
      <c r="S45" s="669">
        <f t="shared" si="29"/>
        <v>8610</v>
      </c>
      <c r="T45" s="671">
        <f t="shared" si="30"/>
        <v>0</v>
      </c>
      <c r="U45" s="659">
        <f t="shared" si="31"/>
        <v>0</v>
      </c>
    </row>
    <row r="46" spans="1:21" ht="18" customHeight="1">
      <c r="A46" s="709">
        <v>4</v>
      </c>
      <c r="B46" s="670"/>
      <c r="C46" s="670"/>
      <c r="D46" s="710"/>
      <c r="E46" s="711" t="s">
        <v>581</v>
      </c>
      <c r="F46" s="709" t="s">
        <v>531</v>
      </c>
      <c r="G46" s="712"/>
      <c r="H46" s="665" t="s">
        <v>532</v>
      </c>
      <c r="I46" s="669">
        <v>6460</v>
      </c>
      <c r="J46" s="667">
        <v>19541</v>
      </c>
      <c r="K46" s="668">
        <f t="shared" si="24"/>
        <v>6460</v>
      </c>
      <c r="L46" s="669">
        <v>1740</v>
      </c>
      <c r="M46" s="667">
        <v>19541</v>
      </c>
      <c r="N46" s="670">
        <f t="shared" si="25"/>
        <v>1740</v>
      </c>
      <c r="O46" s="668">
        <f t="shared" si="26"/>
        <v>8200</v>
      </c>
      <c r="P46" s="669">
        <f t="shared" si="27"/>
        <v>410</v>
      </c>
      <c r="Q46" s="667">
        <v>19541</v>
      </c>
      <c r="R46" s="668">
        <f t="shared" si="28"/>
        <v>410</v>
      </c>
      <c r="S46" s="669">
        <f t="shared" si="29"/>
        <v>8610</v>
      </c>
      <c r="T46" s="671">
        <f t="shared" si="30"/>
        <v>0</v>
      </c>
      <c r="U46" s="659">
        <f t="shared" si="31"/>
        <v>0</v>
      </c>
    </row>
    <row r="47" spans="1:21" ht="18" customHeight="1">
      <c r="A47" s="709">
        <v>5</v>
      </c>
      <c r="B47" s="670"/>
      <c r="C47" s="670"/>
      <c r="D47" s="710"/>
      <c r="E47" s="711" t="s">
        <v>582</v>
      </c>
      <c r="F47" s="709" t="s">
        <v>531</v>
      </c>
      <c r="G47" s="712"/>
      <c r="H47" s="665" t="s">
        <v>532</v>
      </c>
      <c r="I47" s="669">
        <v>6460</v>
      </c>
      <c r="J47" s="667">
        <v>19541</v>
      </c>
      <c r="K47" s="668">
        <f t="shared" si="24"/>
        <v>6460</v>
      </c>
      <c r="L47" s="669">
        <v>1740</v>
      </c>
      <c r="M47" s="667">
        <v>19541</v>
      </c>
      <c r="N47" s="670">
        <f t="shared" si="25"/>
        <v>1740</v>
      </c>
      <c r="O47" s="668">
        <f t="shared" si="26"/>
        <v>8200</v>
      </c>
      <c r="P47" s="669">
        <f t="shared" si="27"/>
        <v>410</v>
      </c>
      <c r="Q47" s="667">
        <v>19541</v>
      </c>
      <c r="R47" s="668">
        <f t="shared" si="28"/>
        <v>410</v>
      </c>
      <c r="S47" s="669">
        <f t="shared" si="29"/>
        <v>8610</v>
      </c>
      <c r="T47" s="671">
        <f t="shared" si="30"/>
        <v>0</v>
      </c>
      <c r="U47" s="659">
        <f t="shared" si="31"/>
        <v>0</v>
      </c>
    </row>
    <row r="48" spans="1:21" ht="18" customHeight="1">
      <c r="A48" s="709">
        <v>6</v>
      </c>
      <c r="B48" s="670"/>
      <c r="C48" s="670"/>
      <c r="D48" s="710"/>
      <c r="E48" s="711" t="s">
        <v>583</v>
      </c>
      <c r="F48" s="709" t="s">
        <v>531</v>
      </c>
      <c r="G48" s="712"/>
      <c r="H48" s="665" t="s">
        <v>532</v>
      </c>
      <c r="I48" s="669">
        <v>6460</v>
      </c>
      <c r="J48" s="667">
        <v>19541</v>
      </c>
      <c r="K48" s="668">
        <f t="shared" si="24"/>
        <v>6460</v>
      </c>
      <c r="L48" s="669">
        <v>1740</v>
      </c>
      <c r="M48" s="667">
        <v>19541</v>
      </c>
      <c r="N48" s="670">
        <f t="shared" si="25"/>
        <v>1740</v>
      </c>
      <c r="O48" s="668">
        <f t="shared" si="26"/>
        <v>8200</v>
      </c>
      <c r="P48" s="669">
        <f t="shared" si="27"/>
        <v>410</v>
      </c>
      <c r="Q48" s="667">
        <v>19541</v>
      </c>
      <c r="R48" s="668">
        <f t="shared" si="28"/>
        <v>410</v>
      </c>
      <c r="S48" s="669">
        <f t="shared" si="29"/>
        <v>8610</v>
      </c>
      <c r="T48" s="671">
        <f t="shared" si="30"/>
        <v>0</v>
      </c>
      <c r="U48" s="659">
        <f t="shared" si="31"/>
        <v>0</v>
      </c>
    </row>
    <row r="49" spans="1:21" ht="18" customHeight="1">
      <c r="A49" s="709">
        <v>7</v>
      </c>
      <c r="B49" s="670"/>
      <c r="C49" s="670"/>
      <c r="D49" s="710" t="s">
        <v>584</v>
      </c>
      <c r="E49" s="711" t="s">
        <v>585</v>
      </c>
      <c r="F49" s="709" t="s">
        <v>531</v>
      </c>
      <c r="G49" s="712"/>
      <c r="H49" s="665" t="s">
        <v>532</v>
      </c>
      <c r="I49" s="669">
        <v>6460</v>
      </c>
      <c r="J49" s="667">
        <v>19541</v>
      </c>
      <c r="K49" s="668">
        <f t="shared" si="24"/>
        <v>6460</v>
      </c>
      <c r="L49" s="669">
        <v>1740</v>
      </c>
      <c r="M49" s="667">
        <v>19541</v>
      </c>
      <c r="N49" s="670">
        <f t="shared" si="25"/>
        <v>1740</v>
      </c>
      <c r="O49" s="668">
        <f t="shared" si="26"/>
        <v>8200</v>
      </c>
      <c r="P49" s="669">
        <f t="shared" si="27"/>
        <v>410</v>
      </c>
      <c r="Q49" s="667">
        <v>19541</v>
      </c>
      <c r="R49" s="668">
        <f t="shared" si="28"/>
        <v>410</v>
      </c>
      <c r="S49" s="669">
        <f t="shared" si="29"/>
        <v>8610</v>
      </c>
      <c r="T49" s="671">
        <f t="shared" si="30"/>
        <v>0</v>
      </c>
      <c r="U49" s="659">
        <f t="shared" si="31"/>
        <v>0</v>
      </c>
    </row>
    <row r="50" spans="1:21" ht="18" customHeight="1">
      <c r="A50" s="709">
        <v>8</v>
      </c>
      <c r="B50" s="670"/>
      <c r="C50" s="670"/>
      <c r="D50" s="710"/>
      <c r="E50" s="711" t="s">
        <v>586</v>
      </c>
      <c r="F50" s="709" t="s">
        <v>531</v>
      </c>
      <c r="G50" s="712"/>
      <c r="H50" s="665" t="s">
        <v>532</v>
      </c>
      <c r="I50" s="669">
        <v>6460</v>
      </c>
      <c r="J50" s="667">
        <v>19541</v>
      </c>
      <c r="K50" s="668">
        <f t="shared" si="24"/>
        <v>6460</v>
      </c>
      <c r="L50" s="669">
        <v>1740</v>
      </c>
      <c r="M50" s="667">
        <v>19541</v>
      </c>
      <c r="N50" s="670">
        <f t="shared" si="25"/>
        <v>1740</v>
      </c>
      <c r="O50" s="668">
        <f t="shared" si="26"/>
        <v>8200</v>
      </c>
      <c r="P50" s="669">
        <f t="shared" si="27"/>
        <v>410</v>
      </c>
      <c r="Q50" s="667">
        <v>19541</v>
      </c>
      <c r="R50" s="668">
        <f t="shared" si="28"/>
        <v>410</v>
      </c>
      <c r="S50" s="669">
        <f t="shared" si="29"/>
        <v>8610</v>
      </c>
      <c r="T50" s="671">
        <f t="shared" si="30"/>
        <v>0</v>
      </c>
      <c r="U50" s="659">
        <f t="shared" si="31"/>
        <v>0</v>
      </c>
    </row>
    <row r="51" spans="1:21" ht="18" customHeight="1">
      <c r="A51" s="709">
        <v>9</v>
      </c>
      <c r="B51" s="670"/>
      <c r="C51" s="670"/>
      <c r="D51" s="710" t="s">
        <v>587</v>
      </c>
      <c r="E51" s="711" t="s">
        <v>588</v>
      </c>
      <c r="F51" s="709" t="s">
        <v>531</v>
      </c>
      <c r="G51" s="712"/>
      <c r="H51" s="665" t="s">
        <v>532</v>
      </c>
      <c r="I51" s="669">
        <v>6460</v>
      </c>
      <c r="J51" s="667">
        <v>19541</v>
      </c>
      <c r="K51" s="668">
        <f t="shared" si="24"/>
        <v>6460</v>
      </c>
      <c r="L51" s="669">
        <v>1740</v>
      </c>
      <c r="M51" s="667">
        <v>19541</v>
      </c>
      <c r="N51" s="670">
        <f t="shared" si="25"/>
        <v>1740</v>
      </c>
      <c r="O51" s="668">
        <f t="shared" si="26"/>
        <v>8200</v>
      </c>
      <c r="P51" s="669">
        <f t="shared" si="27"/>
        <v>410</v>
      </c>
      <c r="Q51" s="667">
        <v>19541</v>
      </c>
      <c r="R51" s="668">
        <f t="shared" si="28"/>
        <v>410</v>
      </c>
      <c r="S51" s="669">
        <f t="shared" si="29"/>
        <v>8610</v>
      </c>
      <c r="T51" s="671">
        <f t="shared" si="30"/>
        <v>0</v>
      </c>
      <c r="U51" s="659">
        <f t="shared" si="31"/>
        <v>0</v>
      </c>
    </row>
    <row r="52" spans="1:21" ht="18" customHeight="1">
      <c r="A52" s="709">
        <v>10</v>
      </c>
      <c r="B52" s="714"/>
      <c r="C52" s="714"/>
      <c r="D52" s="715"/>
      <c r="E52" s="716" t="s">
        <v>589</v>
      </c>
      <c r="F52" s="713" t="s">
        <v>531</v>
      </c>
      <c r="G52" s="717"/>
      <c r="H52" s="717" t="s">
        <v>532</v>
      </c>
      <c r="I52" s="669">
        <v>6460</v>
      </c>
      <c r="J52" s="667">
        <v>19541</v>
      </c>
      <c r="K52" s="668">
        <f t="shared" si="24"/>
        <v>6460</v>
      </c>
      <c r="L52" s="669">
        <v>1740</v>
      </c>
      <c r="M52" s="667">
        <v>19541</v>
      </c>
      <c r="N52" s="670">
        <f t="shared" si="25"/>
        <v>1740</v>
      </c>
      <c r="O52" s="698">
        <f t="shared" si="26"/>
        <v>8200</v>
      </c>
      <c r="P52" s="669">
        <f t="shared" si="27"/>
        <v>410</v>
      </c>
      <c r="Q52" s="667">
        <v>19541</v>
      </c>
      <c r="R52" s="668">
        <f t="shared" si="28"/>
        <v>410</v>
      </c>
      <c r="S52" s="696">
        <f t="shared" si="29"/>
        <v>8610</v>
      </c>
      <c r="T52" s="671">
        <f t="shared" si="30"/>
        <v>0</v>
      </c>
      <c r="U52" s="659">
        <f t="shared" si="31"/>
        <v>0</v>
      </c>
    </row>
    <row r="53" spans="1:21" ht="18" customHeight="1">
      <c r="A53" s="709">
        <v>11</v>
      </c>
      <c r="B53" s="714"/>
      <c r="C53" s="714"/>
      <c r="D53" s="715"/>
      <c r="E53" s="716" t="s">
        <v>590</v>
      </c>
      <c r="F53" s="713" t="s">
        <v>531</v>
      </c>
      <c r="G53" s="717"/>
      <c r="H53" s="717" t="s">
        <v>532</v>
      </c>
      <c r="I53" s="669">
        <v>6460</v>
      </c>
      <c r="J53" s="667">
        <v>19541</v>
      </c>
      <c r="K53" s="668">
        <f t="shared" si="24"/>
        <v>6460</v>
      </c>
      <c r="L53" s="669">
        <v>1740</v>
      </c>
      <c r="M53" s="667">
        <v>19541</v>
      </c>
      <c r="N53" s="670">
        <f t="shared" si="25"/>
        <v>1740</v>
      </c>
      <c r="O53" s="698">
        <f t="shared" si="26"/>
        <v>8200</v>
      </c>
      <c r="P53" s="669">
        <f t="shared" si="27"/>
        <v>410</v>
      </c>
      <c r="Q53" s="667">
        <v>19541</v>
      </c>
      <c r="R53" s="668">
        <f t="shared" si="28"/>
        <v>410</v>
      </c>
      <c r="S53" s="696">
        <f t="shared" si="29"/>
        <v>8610</v>
      </c>
      <c r="T53" s="671">
        <f t="shared" si="30"/>
        <v>0</v>
      </c>
      <c r="U53" s="659">
        <f t="shared" si="31"/>
        <v>0</v>
      </c>
    </row>
    <row r="54" spans="1:21" ht="18" customHeight="1">
      <c r="A54" s="709">
        <v>12</v>
      </c>
      <c r="B54" s="714"/>
      <c r="C54" s="714"/>
      <c r="D54" s="715"/>
      <c r="E54" s="716" t="s">
        <v>591</v>
      </c>
      <c r="F54" s="713" t="s">
        <v>531</v>
      </c>
      <c r="G54" s="717"/>
      <c r="H54" s="717" t="s">
        <v>532</v>
      </c>
      <c r="I54" s="669">
        <v>6460</v>
      </c>
      <c r="J54" s="667">
        <v>19541</v>
      </c>
      <c r="K54" s="668">
        <f t="shared" si="24"/>
        <v>6460</v>
      </c>
      <c r="L54" s="669">
        <v>1740</v>
      </c>
      <c r="M54" s="667">
        <v>19541</v>
      </c>
      <c r="N54" s="670">
        <f t="shared" si="25"/>
        <v>1740</v>
      </c>
      <c r="O54" s="698">
        <f t="shared" si="26"/>
        <v>8200</v>
      </c>
      <c r="P54" s="669">
        <f t="shared" si="27"/>
        <v>410</v>
      </c>
      <c r="Q54" s="667">
        <v>19541</v>
      </c>
      <c r="R54" s="668">
        <f t="shared" si="28"/>
        <v>410</v>
      </c>
      <c r="S54" s="696">
        <f t="shared" si="29"/>
        <v>8610</v>
      </c>
      <c r="T54" s="671">
        <f t="shared" si="30"/>
        <v>0</v>
      </c>
      <c r="U54" s="659">
        <f t="shared" si="31"/>
        <v>0</v>
      </c>
    </row>
    <row r="55" spans="1:21" ht="18" customHeight="1">
      <c r="A55" s="709">
        <v>13</v>
      </c>
      <c r="B55" s="714"/>
      <c r="C55" s="714"/>
      <c r="D55" s="715"/>
      <c r="E55" s="716" t="s">
        <v>592</v>
      </c>
      <c r="F55" s="713" t="s">
        <v>531</v>
      </c>
      <c r="G55" s="717"/>
      <c r="H55" s="717" t="s">
        <v>532</v>
      </c>
      <c r="I55" s="669">
        <v>6460</v>
      </c>
      <c r="J55" s="667">
        <v>19541</v>
      </c>
      <c r="K55" s="668">
        <f t="shared" si="24"/>
        <v>6460</v>
      </c>
      <c r="L55" s="669">
        <v>1740</v>
      </c>
      <c r="M55" s="667">
        <v>19541</v>
      </c>
      <c r="N55" s="670">
        <f t="shared" si="25"/>
        <v>1740</v>
      </c>
      <c r="O55" s="698">
        <f t="shared" si="26"/>
        <v>8200</v>
      </c>
      <c r="P55" s="669">
        <f t="shared" si="27"/>
        <v>410</v>
      </c>
      <c r="Q55" s="667">
        <v>19541</v>
      </c>
      <c r="R55" s="668">
        <f t="shared" si="28"/>
        <v>410</v>
      </c>
      <c r="S55" s="696">
        <f t="shared" si="29"/>
        <v>8610</v>
      </c>
      <c r="T55" s="671">
        <f t="shared" si="30"/>
        <v>0</v>
      </c>
      <c r="U55" s="659">
        <f t="shared" si="31"/>
        <v>0</v>
      </c>
    </row>
    <row r="56" spans="1:21" ht="18" customHeight="1">
      <c r="A56" s="709">
        <v>14</v>
      </c>
      <c r="B56" s="714"/>
      <c r="C56" s="714"/>
      <c r="D56" s="715"/>
      <c r="E56" s="716" t="s">
        <v>593</v>
      </c>
      <c r="F56" s="713" t="s">
        <v>531</v>
      </c>
      <c r="G56" s="717"/>
      <c r="H56" s="717" t="s">
        <v>532</v>
      </c>
      <c r="I56" s="669">
        <v>6210</v>
      </c>
      <c r="J56" s="667">
        <v>19541</v>
      </c>
      <c r="K56" s="668">
        <f t="shared" si="24"/>
        <v>6210</v>
      </c>
      <c r="L56" s="696">
        <v>1990</v>
      </c>
      <c r="M56" s="667">
        <v>19541</v>
      </c>
      <c r="N56" s="670">
        <f t="shared" si="25"/>
        <v>1990</v>
      </c>
      <c r="O56" s="698">
        <f t="shared" si="26"/>
        <v>8200</v>
      </c>
      <c r="P56" s="669">
        <f t="shared" si="27"/>
        <v>410</v>
      </c>
      <c r="Q56" s="667">
        <v>19541</v>
      </c>
      <c r="R56" s="668">
        <f t="shared" si="28"/>
        <v>410</v>
      </c>
      <c r="S56" s="696">
        <f t="shared" si="29"/>
        <v>8610</v>
      </c>
      <c r="T56" s="671">
        <f t="shared" si="30"/>
        <v>0</v>
      </c>
      <c r="U56" s="659">
        <f t="shared" si="31"/>
        <v>0</v>
      </c>
    </row>
    <row r="57" spans="1:21" ht="18" customHeight="1">
      <c r="A57" s="709">
        <v>15</v>
      </c>
      <c r="B57" s="714"/>
      <c r="C57" s="714"/>
      <c r="D57" s="715"/>
      <c r="E57" s="716" t="s">
        <v>594</v>
      </c>
      <c r="F57" s="713" t="s">
        <v>531</v>
      </c>
      <c r="G57" s="717"/>
      <c r="H57" s="717" t="s">
        <v>532</v>
      </c>
      <c r="I57" s="669">
        <v>6210</v>
      </c>
      <c r="J57" s="667">
        <v>19541</v>
      </c>
      <c r="K57" s="668">
        <f t="shared" si="24"/>
        <v>6210</v>
      </c>
      <c r="L57" s="696">
        <v>1990</v>
      </c>
      <c r="M57" s="667">
        <v>19541</v>
      </c>
      <c r="N57" s="670">
        <f t="shared" si="25"/>
        <v>1990</v>
      </c>
      <c r="O57" s="698">
        <f t="shared" si="26"/>
        <v>8200</v>
      </c>
      <c r="P57" s="669">
        <f t="shared" si="27"/>
        <v>410</v>
      </c>
      <c r="Q57" s="667">
        <v>19541</v>
      </c>
      <c r="R57" s="668">
        <f t="shared" si="28"/>
        <v>410</v>
      </c>
      <c r="S57" s="696">
        <f t="shared" si="29"/>
        <v>8610</v>
      </c>
      <c r="T57" s="671">
        <f t="shared" si="30"/>
        <v>0</v>
      </c>
      <c r="U57" s="659">
        <f t="shared" si="31"/>
        <v>0</v>
      </c>
    </row>
    <row r="58" spans="1:21" ht="18" customHeight="1">
      <c r="A58" s="709">
        <v>16</v>
      </c>
      <c r="B58" s="714"/>
      <c r="C58" s="714"/>
      <c r="D58" s="715"/>
      <c r="E58" s="716" t="s">
        <v>595</v>
      </c>
      <c r="F58" s="713" t="s">
        <v>531</v>
      </c>
      <c r="G58" s="717"/>
      <c r="H58" s="717" t="s">
        <v>532</v>
      </c>
      <c r="I58" s="669">
        <v>6210</v>
      </c>
      <c r="J58" s="667">
        <v>19541</v>
      </c>
      <c r="K58" s="668">
        <f t="shared" si="24"/>
        <v>6210</v>
      </c>
      <c r="L58" s="696">
        <v>1990</v>
      </c>
      <c r="M58" s="667">
        <v>19541</v>
      </c>
      <c r="N58" s="670">
        <f t="shared" si="25"/>
        <v>1990</v>
      </c>
      <c r="O58" s="698">
        <f t="shared" si="26"/>
        <v>8200</v>
      </c>
      <c r="P58" s="669">
        <f t="shared" si="27"/>
        <v>410</v>
      </c>
      <c r="Q58" s="667">
        <v>19541</v>
      </c>
      <c r="R58" s="668">
        <f t="shared" si="28"/>
        <v>410</v>
      </c>
      <c r="S58" s="696">
        <f t="shared" si="29"/>
        <v>8610</v>
      </c>
      <c r="T58" s="671">
        <f t="shared" si="30"/>
        <v>0</v>
      </c>
      <c r="U58" s="659">
        <f t="shared" si="31"/>
        <v>0</v>
      </c>
    </row>
    <row r="59" spans="1:21" ht="18" customHeight="1">
      <c r="A59" s="709">
        <v>17</v>
      </c>
      <c r="B59" s="714"/>
      <c r="C59" s="714"/>
      <c r="D59" s="715"/>
      <c r="E59" s="716" t="s">
        <v>596</v>
      </c>
      <c r="F59" s="713" t="s">
        <v>531</v>
      </c>
      <c r="G59" s="717"/>
      <c r="H59" s="717" t="s">
        <v>532</v>
      </c>
      <c r="I59" s="669">
        <v>6210</v>
      </c>
      <c r="J59" s="667">
        <v>19541</v>
      </c>
      <c r="K59" s="668">
        <f t="shared" si="24"/>
        <v>6210</v>
      </c>
      <c r="L59" s="696">
        <v>1990</v>
      </c>
      <c r="M59" s="667">
        <v>19541</v>
      </c>
      <c r="N59" s="670">
        <f t="shared" si="25"/>
        <v>1990</v>
      </c>
      <c r="O59" s="698">
        <f t="shared" si="26"/>
        <v>8200</v>
      </c>
      <c r="P59" s="669">
        <f t="shared" si="27"/>
        <v>410</v>
      </c>
      <c r="Q59" s="667">
        <v>19541</v>
      </c>
      <c r="R59" s="668">
        <f t="shared" si="28"/>
        <v>410</v>
      </c>
      <c r="S59" s="696">
        <f t="shared" si="29"/>
        <v>8610</v>
      </c>
      <c r="T59" s="671">
        <f t="shared" si="30"/>
        <v>0</v>
      </c>
      <c r="U59" s="659">
        <f t="shared" si="31"/>
        <v>0</v>
      </c>
    </row>
    <row r="60" spans="1:21" ht="18" customHeight="1">
      <c r="A60" s="674"/>
      <c r="B60" s="1147" t="s">
        <v>597</v>
      </c>
      <c r="C60" s="1148"/>
      <c r="D60" s="1148"/>
      <c r="E60" s="1149"/>
      <c r="F60" s="674"/>
      <c r="G60" s="676"/>
      <c r="H60" s="675"/>
      <c r="I60" s="677"/>
      <c r="J60" s="677"/>
      <c r="K60" s="718">
        <f>SUM(K43:K59)</f>
        <v>110300</v>
      </c>
      <c r="L60" s="677"/>
      <c r="M60" s="677"/>
      <c r="N60" s="718">
        <f>SUM(N43:N59)</f>
        <v>30340</v>
      </c>
      <c r="O60" s="718">
        <f>SUM(O43:O59)</f>
        <v>140640</v>
      </c>
      <c r="P60" s="677"/>
      <c r="Q60" s="677"/>
      <c r="R60" s="718">
        <f>SUM(R43:R59)</f>
        <v>7032</v>
      </c>
      <c r="S60" s="718">
        <f>SUM(S43:S59)</f>
        <v>147672</v>
      </c>
      <c r="T60" s="719"/>
      <c r="U60" s="659"/>
    </row>
    <row r="61" spans="1:21" ht="18" customHeight="1">
      <c r="A61" s="700">
        <v>1</v>
      </c>
      <c r="B61" s="700">
        <v>5</v>
      </c>
      <c r="C61" s="721" t="s">
        <v>175</v>
      </c>
      <c r="D61" s="721" t="s">
        <v>598</v>
      </c>
      <c r="E61" s="704" t="s">
        <v>599</v>
      </c>
      <c r="F61" s="700" t="s">
        <v>531</v>
      </c>
      <c r="G61" s="705"/>
      <c r="H61" s="706" t="s">
        <v>532</v>
      </c>
      <c r="I61" s="707">
        <v>6210</v>
      </c>
      <c r="J61" s="667">
        <v>19541</v>
      </c>
      <c r="K61" s="687">
        <f aca="true" t="shared" si="32" ref="K61:K75">I61*1</f>
        <v>6210</v>
      </c>
      <c r="L61" s="707">
        <v>1990</v>
      </c>
      <c r="M61" s="667">
        <v>19541</v>
      </c>
      <c r="N61" s="670">
        <f aca="true" t="shared" si="33" ref="N61:N75">L61*1</f>
        <v>1990</v>
      </c>
      <c r="O61" s="687">
        <f aca="true" t="shared" si="34" ref="O61:O75">+K61+N61</f>
        <v>8200</v>
      </c>
      <c r="P61" s="707">
        <f>(I61+L61)*5/100</f>
        <v>410</v>
      </c>
      <c r="Q61" s="667">
        <v>19541</v>
      </c>
      <c r="R61" s="668">
        <f aca="true" t="shared" si="35" ref="R61:R75">P61*1</f>
        <v>410</v>
      </c>
      <c r="S61" s="707">
        <f aca="true" t="shared" si="36" ref="S61:S75">SUM(K61,N61,R61)</f>
        <v>8610</v>
      </c>
      <c r="T61" s="722">
        <f>(8200*1)-O61</f>
        <v>0</v>
      </c>
      <c r="U61" s="659">
        <f>+I61+L61-8200</f>
        <v>0</v>
      </c>
    </row>
    <row r="62" spans="1:21" ht="18" customHeight="1">
      <c r="A62" s="709">
        <v>2</v>
      </c>
      <c r="B62" s="670"/>
      <c r="C62" s="670"/>
      <c r="D62" s="710"/>
      <c r="E62" s="711" t="s">
        <v>600</v>
      </c>
      <c r="F62" s="709" t="s">
        <v>531</v>
      </c>
      <c r="G62" s="712"/>
      <c r="H62" s="665" t="s">
        <v>532</v>
      </c>
      <c r="I62" s="669">
        <v>5970</v>
      </c>
      <c r="J62" s="667">
        <v>19541</v>
      </c>
      <c r="K62" s="668">
        <f t="shared" si="32"/>
        <v>5970</v>
      </c>
      <c r="L62" s="669">
        <v>2230</v>
      </c>
      <c r="M62" s="667">
        <v>19541</v>
      </c>
      <c r="N62" s="670">
        <f t="shared" si="33"/>
        <v>2230</v>
      </c>
      <c r="O62" s="668">
        <f t="shared" si="34"/>
        <v>8200</v>
      </c>
      <c r="P62" s="669">
        <f>(I62+L62)*5/100</f>
        <v>410</v>
      </c>
      <c r="Q62" s="667">
        <v>19541</v>
      </c>
      <c r="R62" s="668">
        <f t="shared" si="35"/>
        <v>410</v>
      </c>
      <c r="S62" s="669">
        <f t="shared" si="36"/>
        <v>8610</v>
      </c>
      <c r="T62" s="723">
        <f>(8200*1)-O62</f>
        <v>0</v>
      </c>
      <c r="U62" s="659">
        <f>+I62+L62-8200</f>
        <v>0</v>
      </c>
    </row>
    <row r="63" spans="1:21" ht="18" customHeight="1">
      <c r="A63" s="709">
        <v>3</v>
      </c>
      <c r="B63" s="670"/>
      <c r="C63" s="670"/>
      <c r="D63" s="724"/>
      <c r="E63" s="711" t="s">
        <v>601</v>
      </c>
      <c r="F63" s="709" t="s">
        <v>531</v>
      </c>
      <c r="G63" s="712"/>
      <c r="H63" s="665" t="s">
        <v>532</v>
      </c>
      <c r="I63" s="669">
        <v>6210</v>
      </c>
      <c r="J63" s="667">
        <v>19541</v>
      </c>
      <c r="K63" s="668">
        <f t="shared" si="32"/>
        <v>6210</v>
      </c>
      <c r="L63" s="669">
        <v>1990</v>
      </c>
      <c r="M63" s="667">
        <v>19541</v>
      </c>
      <c r="N63" s="670">
        <f t="shared" si="33"/>
        <v>1990</v>
      </c>
      <c r="O63" s="668">
        <f t="shared" si="34"/>
        <v>8200</v>
      </c>
      <c r="P63" s="669">
        <f>(I63+L63)*5/100</f>
        <v>410</v>
      </c>
      <c r="Q63" s="667">
        <v>19541</v>
      </c>
      <c r="R63" s="668">
        <f t="shared" si="35"/>
        <v>410</v>
      </c>
      <c r="S63" s="669">
        <f t="shared" si="36"/>
        <v>8610</v>
      </c>
      <c r="T63" s="723">
        <f>(8200*1)-O63</f>
        <v>0</v>
      </c>
      <c r="U63" s="659">
        <f>+I63+L63-8200</f>
        <v>0</v>
      </c>
    </row>
    <row r="64" spans="1:21" ht="18" customHeight="1">
      <c r="A64" s="709">
        <v>4</v>
      </c>
      <c r="B64" s="670"/>
      <c r="C64" s="670"/>
      <c r="D64" s="724" t="s">
        <v>602</v>
      </c>
      <c r="E64" s="711" t="s">
        <v>603</v>
      </c>
      <c r="F64" s="709" t="s">
        <v>604</v>
      </c>
      <c r="G64" s="712"/>
      <c r="H64" s="665" t="s">
        <v>532</v>
      </c>
      <c r="I64" s="669">
        <v>8320</v>
      </c>
      <c r="J64" s="667">
        <v>19541</v>
      </c>
      <c r="K64" s="668">
        <f t="shared" si="32"/>
        <v>8320</v>
      </c>
      <c r="L64" s="669">
        <v>1500</v>
      </c>
      <c r="M64" s="667">
        <v>19541</v>
      </c>
      <c r="N64" s="670">
        <f t="shared" si="33"/>
        <v>1500</v>
      </c>
      <c r="O64" s="668">
        <f t="shared" si="34"/>
        <v>9820</v>
      </c>
      <c r="P64" s="707">
        <f>(I64+L64-U64)*5/100</f>
        <v>472</v>
      </c>
      <c r="Q64" s="667">
        <v>19541</v>
      </c>
      <c r="R64" s="668">
        <f t="shared" si="35"/>
        <v>472</v>
      </c>
      <c r="S64" s="669">
        <f t="shared" si="36"/>
        <v>10292</v>
      </c>
      <c r="T64" s="723">
        <f>(9440*1)-O64</f>
        <v>-380</v>
      </c>
      <c r="U64" s="659">
        <f>+I64+L64-9440</f>
        <v>380</v>
      </c>
    </row>
    <row r="65" spans="1:21" ht="18" customHeight="1">
      <c r="A65" s="709">
        <v>5</v>
      </c>
      <c r="B65" s="670"/>
      <c r="C65" s="670"/>
      <c r="D65" s="724"/>
      <c r="E65" s="711" t="s">
        <v>605</v>
      </c>
      <c r="F65" s="709" t="s">
        <v>531</v>
      </c>
      <c r="G65" s="712"/>
      <c r="H65" s="665" t="s">
        <v>532</v>
      </c>
      <c r="I65" s="669">
        <v>6210</v>
      </c>
      <c r="J65" s="667">
        <v>19541</v>
      </c>
      <c r="K65" s="668">
        <f t="shared" si="32"/>
        <v>6210</v>
      </c>
      <c r="L65" s="669">
        <v>1990</v>
      </c>
      <c r="M65" s="667">
        <v>19541</v>
      </c>
      <c r="N65" s="670">
        <f t="shared" si="33"/>
        <v>1990</v>
      </c>
      <c r="O65" s="668">
        <f t="shared" si="34"/>
        <v>8200</v>
      </c>
      <c r="P65" s="669">
        <f aca="true" t="shared" si="37" ref="P65:P75">(I65+L65)*5/100</f>
        <v>410</v>
      </c>
      <c r="Q65" s="667">
        <v>19541</v>
      </c>
      <c r="R65" s="668">
        <f t="shared" si="35"/>
        <v>410</v>
      </c>
      <c r="S65" s="669">
        <f t="shared" si="36"/>
        <v>8610</v>
      </c>
      <c r="T65" s="723">
        <f aca="true" t="shared" si="38" ref="T65:T75">(8200*1)-O65</f>
        <v>0</v>
      </c>
      <c r="U65" s="659">
        <f aca="true" t="shared" si="39" ref="U65:U75">+I65+L65-8200</f>
        <v>0</v>
      </c>
    </row>
    <row r="66" spans="1:21" ht="18" customHeight="1">
      <c r="A66" s="709">
        <v>6</v>
      </c>
      <c r="B66" s="670"/>
      <c r="C66" s="670"/>
      <c r="D66" s="724"/>
      <c r="E66" s="711" t="s">
        <v>606</v>
      </c>
      <c r="F66" s="709" t="s">
        <v>531</v>
      </c>
      <c r="G66" s="712"/>
      <c r="H66" s="665" t="s">
        <v>532</v>
      </c>
      <c r="I66" s="669">
        <v>6210</v>
      </c>
      <c r="J66" s="667">
        <v>19541</v>
      </c>
      <c r="K66" s="668">
        <f t="shared" si="32"/>
        <v>6210</v>
      </c>
      <c r="L66" s="669">
        <v>1990</v>
      </c>
      <c r="M66" s="667">
        <v>19541</v>
      </c>
      <c r="N66" s="670">
        <f t="shared" si="33"/>
        <v>1990</v>
      </c>
      <c r="O66" s="668">
        <f t="shared" si="34"/>
        <v>8200</v>
      </c>
      <c r="P66" s="669">
        <f t="shared" si="37"/>
        <v>410</v>
      </c>
      <c r="Q66" s="667">
        <v>19541</v>
      </c>
      <c r="R66" s="668">
        <f t="shared" si="35"/>
        <v>410</v>
      </c>
      <c r="S66" s="669">
        <f t="shared" si="36"/>
        <v>8610</v>
      </c>
      <c r="T66" s="723">
        <f t="shared" si="38"/>
        <v>0</v>
      </c>
      <c r="U66" s="659">
        <f t="shared" si="39"/>
        <v>0</v>
      </c>
    </row>
    <row r="67" spans="1:21" ht="18" customHeight="1">
      <c r="A67" s="709">
        <v>7</v>
      </c>
      <c r="B67" s="670"/>
      <c r="C67" s="670"/>
      <c r="D67" s="724"/>
      <c r="E67" s="711" t="s">
        <v>607</v>
      </c>
      <c r="F67" s="709" t="s">
        <v>531</v>
      </c>
      <c r="G67" s="712"/>
      <c r="H67" s="665" t="s">
        <v>532</v>
      </c>
      <c r="I67" s="669">
        <v>6210</v>
      </c>
      <c r="J67" s="667">
        <v>19541</v>
      </c>
      <c r="K67" s="668">
        <f t="shared" si="32"/>
        <v>6210</v>
      </c>
      <c r="L67" s="669">
        <v>1990</v>
      </c>
      <c r="M67" s="667">
        <v>19541</v>
      </c>
      <c r="N67" s="670">
        <f t="shared" si="33"/>
        <v>1990</v>
      </c>
      <c r="O67" s="668">
        <f t="shared" si="34"/>
        <v>8200</v>
      </c>
      <c r="P67" s="669">
        <f t="shared" si="37"/>
        <v>410</v>
      </c>
      <c r="Q67" s="667">
        <v>19541</v>
      </c>
      <c r="R67" s="668">
        <f t="shared" si="35"/>
        <v>410</v>
      </c>
      <c r="S67" s="669">
        <f t="shared" si="36"/>
        <v>8610</v>
      </c>
      <c r="T67" s="723">
        <f t="shared" si="38"/>
        <v>0</v>
      </c>
      <c r="U67" s="659">
        <f t="shared" si="39"/>
        <v>0</v>
      </c>
    </row>
    <row r="68" spans="1:21" ht="18" customHeight="1">
      <c r="A68" s="709">
        <v>8</v>
      </c>
      <c r="B68" s="670"/>
      <c r="C68" s="670"/>
      <c r="D68" s="724"/>
      <c r="E68" s="711" t="s">
        <v>608</v>
      </c>
      <c r="F68" s="709" t="s">
        <v>531</v>
      </c>
      <c r="G68" s="712"/>
      <c r="H68" s="665" t="s">
        <v>532</v>
      </c>
      <c r="I68" s="669">
        <v>6210</v>
      </c>
      <c r="J68" s="667">
        <v>19541</v>
      </c>
      <c r="K68" s="668">
        <f t="shared" si="32"/>
        <v>6210</v>
      </c>
      <c r="L68" s="669">
        <v>1990</v>
      </c>
      <c r="M68" s="667">
        <v>19541</v>
      </c>
      <c r="N68" s="670">
        <f t="shared" si="33"/>
        <v>1990</v>
      </c>
      <c r="O68" s="668">
        <f t="shared" si="34"/>
        <v>8200</v>
      </c>
      <c r="P68" s="669">
        <f t="shared" si="37"/>
        <v>410</v>
      </c>
      <c r="Q68" s="667">
        <v>19541</v>
      </c>
      <c r="R68" s="668">
        <f t="shared" si="35"/>
        <v>410</v>
      </c>
      <c r="S68" s="669">
        <f t="shared" si="36"/>
        <v>8610</v>
      </c>
      <c r="T68" s="723">
        <f t="shared" si="38"/>
        <v>0</v>
      </c>
      <c r="U68" s="659">
        <f t="shared" si="39"/>
        <v>0</v>
      </c>
    </row>
    <row r="69" spans="1:21" ht="18" customHeight="1">
      <c r="A69" s="709">
        <v>9</v>
      </c>
      <c r="B69" s="670"/>
      <c r="C69" s="670"/>
      <c r="D69" s="724" t="s">
        <v>609</v>
      </c>
      <c r="E69" s="711" t="s">
        <v>610</v>
      </c>
      <c r="F69" s="709" t="s">
        <v>531</v>
      </c>
      <c r="G69" s="712"/>
      <c r="H69" s="665" t="s">
        <v>532</v>
      </c>
      <c r="I69" s="669">
        <v>6460</v>
      </c>
      <c r="J69" s="667">
        <v>19541</v>
      </c>
      <c r="K69" s="668">
        <f t="shared" si="32"/>
        <v>6460</v>
      </c>
      <c r="L69" s="669">
        <v>1740</v>
      </c>
      <c r="M69" s="667">
        <v>19541</v>
      </c>
      <c r="N69" s="670">
        <f t="shared" si="33"/>
        <v>1740</v>
      </c>
      <c r="O69" s="668">
        <f t="shared" si="34"/>
        <v>8200</v>
      </c>
      <c r="P69" s="669">
        <f t="shared" si="37"/>
        <v>410</v>
      </c>
      <c r="Q69" s="667">
        <v>19541</v>
      </c>
      <c r="R69" s="668">
        <f t="shared" si="35"/>
        <v>410</v>
      </c>
      <c r="S69" s="669">
        <f t="shared" si="36"/>
        <v>8610</v>
      </c>
      <c r="T69" s="723">
        <f t="shared" si="38"/>
        <v>0</v>
      </c>
      <c r="U69" s="659">
        <f t="shared" si="39"/>
        <v>0</v>
      </c>
    </row>
    <row r="70" spans="1:21" ht="18" customHeight="1">
      <c r="A70" s="709">
        <v>10</v>
      </c>
      <c r="B70" s="670"/>
      <c r="C70" s="670"/>
      <c r="D70" s="724"/>
      <c r="E70" s="711" t="s">
        <v>611</v>
      </c>
      <c r="F70" s="709" t="s">
        <v>531</v>
      </c>
      <c r="G70" s="712"/>
      <c r="H70" s="665" t="s">
        <v>532</v>
      </c>
      <c r="I70" s="669">
        <v>6460</v>
      </c>
      <c r="J70" s="667">
        <v>19541</v>
      </c>
      <c r="K70" s="668">
        <f t="shared" si="32"/>
        <v>6460</v>
      </c>
      <c r="L70" s="669">
        <v>1740</v>
      </c>
      <c r="M70" s="667">
        <v>19541</v>
      </c>
      <c r="N70" s="670">
        <f t="shared" si="33"/>
        <v>1740</v>
      </c>
      <c r="O70" s="668">
        <f t="shared" si="34"/>
        <v>8200</v>
      </c>
      <c r="P70" s="669">
        <f t="shared" si="37"/>
        <v>410</v>
      </c>
      <c r="Q70" s="667">
        <v>19541</v>
      </c>
      <c r="R70" s="668">
        <f t="shared" si="35"/>
        <v>410</v>
      </c>
      <c r="S70" s="669">
        <f t="shared" si="36"/>
        <v>8610</v>
      </c>
      <c r="T70" s="723">
        <f t="shared" si="38"/>
        <v>0</v>
      </c>
      <c r="U70" s="659">
        <f t="shared" si="39"/>
        <v>0</v>
      </c>
    </row>
    <row r="71" spans="1:21" ht="18" customHeight="1">
      <c r="A71" s="709">
        <v>11</v>
      </c>
      <c r="B71" s="670"/>
      <c r="C71" s="670"/>
      <c r="D71" s="724"/>
      <c r="E71" s="711" t="s">
        <v>612</v>
      </c>
      <c r="F71" s="709" t="s">
        <v>531</v>
      </c>
      <c r="G71" s="712"/>
      <c r="H71" s="665" t="s">
        <v>532</v>
      </c>
      <c r="I71" s="669">
        <v>6210</v>
      </c>
      <c r="J71" s="667">
        <v>19541</v>
      </c>
      <c r="K71" s="668">
        <f t="shared" si="32"/>
        <v>6210</v>
      </c>
      <c r="L71" s="669">
        <v>1990</v>
      </c>
      <c r="M71" s="667">
        <v>19541</v>
      </c>
      <c r="N71" s="670">
        <f t="shared" si="33"/>
        <v>1990</v>
      </c>
      <c r="O71" s="668">
        <f t="shared" si="34"/>
        <v>8200</v>
      </c>
      <c r="P71" s="669">
        <f t="shared" si="37"/>
        <v>410</v>
      </c>
      <c r="Q71" s="667">
        <v>19541</v>
      </c>
      <c r="R71" s="668">
        <f t="shared" si="35"/>
        <v>410</v>
      </c>
      <c r="S71" s="669">
        <f t="shared" si="36"/>
        <v>8610</v>
      </c>
      <c r="T71" s="723">
        <f t="shared" si="38"/>
        <v>0</v>
      </c>
      <c r="U71" s="659">
        <f t="shared" si="39"/>
        <v>0</v>
      </c>
    </row>
    <row r="72" spans="1:21" ht="18" customHeight="1">
      <c r="A72" s="709">
        <v>12</v>
      </c>
      <c r="B72" s="670"/>
      <c r="C72" s="670"/>
      <c r="D72" s="661"/>
      <c r="E72" s="711" t="s">
        <v>613</v>
      </c>
      <c r="F72" s="709" t="s">
        <v>531</v>
      </c>
      <c r="G72" s="712"/>
      <c r="H72" s="665" t="s">
        <v>532</v>
      </c>
      <c r="I72" s="669">
        <v>6210</v>
      </c>
      <c r="J72" s="667">
        <v>19541</v>
      </c>
      <c r="K72" s="668">
        <f t="shared" si="32"/>
        <v>6210</v>
      </c>
      <c r="L72" s="669">
        <v>1990</v>
      </c>
      <c r="M72" s="667">
        <v>19541</v>
      </c>
      <c r="N72" s="670">
        <f t="shared" si="33"/>
        <v>1990</v>
      </c>
      <c r="O72" s="668">
        <f t="shared" si="34"/>
        <v>8200</v>
      </c>
      <c r="P72" s="669">
        <f t="shared" si="37"/>
        <v>410</v>
      </c>
      <c r="Q72" s="667">
        <v>19541</v>
      </c>
      <c r="R72" s="668">
        <f t="shared" si="35"/>
        <v>410</v>
      </c>
      <c r="S72" s="669">
        <f t="shared" si="36"/>
        <v>8610</v>
      </c>
      <c r="T72" s="723">
        <f t="shared" si="38"/>
        <v>0</v>
      </c>
      <c r="U72" s="659">
        <f t="shared" si="39"/>
        <v>0</v>
      </c>
    </row>
    <row r="73" spans="1:21" ht="18" customHeight="1">
      <c r="A73" s="709">
        <v>13</v>
      </c>
      <c r="B73" s="670"/>
      <c r="C73" s="670"/>
      <c r="D73" s="661" t="s">
        <v>614</v>
      </c>
      <c r="E73" s="711" t="s">
        <v>615</v>
      </c>
      <c r="F73" s="709" t="s">
        <v>531</v>
      </c>
      <c r="G73" s="712"/>
      <c r="H73" s="665" t="s">
        <v>532</v>
      </c>
      <c r="I73" s="669">
        <v>6210</v>
      </c>
      <c r="J73" s="667">
        <v>19541</v>
      </c>
      <c r="K73" s="668">
        <f t="shared" si="32"/>
        <v>6210</v>
      </c>
      <c r="L73" s="669">
        <v>1990</v>
      </c>
      <c r="M73" s="667">
        <v>19541</v>
      </c>
      <c r="N73" s="670">
        <f t="shared" si="33"/>
        <v>1990</v>
      </c>
      <c r="O73" s="668">
        <f t="shared" si="34"/>
        <v>8200</v>
      </c>
      <c r="P73" s="669">
        <f t="shared" si="37"/>
        <v>410</v>
      </c>
      <c r="Q73" s="667">
        <v>19541</v>
      </c>
      <c r="R73" s="668">
        <f t="shared" si="35"/>
        <v>410</v>
      </c>
      <c r="S73" s="669">
        <f t="shared" si="36"/>
        <v>8610</v>
      </c>
      <c r="T73" s="723">
        <f t="shared" si="38"/>
        <v>0</v>
      </c>
      <c r="U73" s="659">
        <f t="shared" si="39"/>
        <v>0</v>
      </c>
    </row>
    <row r="74" spans="1:21" ht="18" customHeight="1">
      <c r="A74" s="709">
        <v>14</v>
      </c>
      <c r="B74" s="670"/>
      <c r="C74" s="670"/>
      <c r="D74" s="661"/>
      <c r="E74" s="711" t="s">
        <v>616</v>
      </c>
      <c r="F74" s="709" t="s">
        <v>531</v>
      </c>
      <c r="G74" s="712"/>
      <c r="H74" s="665" t="s">
        <v>532</v>
      </c>
      <c r="I74" s="669">
        <v>6210</v>
      </c>
      <c r="J74" s="667">
        <v>19541</v>
      </c>
      <c r="K74" s="668">
        <f t="shared" si="32"/>
        <v>6210</v>
      </c>
      <c r="L74" s="669">
        <v>1990</v>
      </c>
      <c r="M74" s="667">
        <v>19541</v>
      </c>
      <c r="N74" s="670">
        <f t="shared" si="33"/>
        <v>1990</v>
      </c>
      <c r="O74" s="668">
        <f t="shared" si="34"/>
        <v>8200</v>
      </c>
      <c r="P74" s="669">
        <f t="shared" si="37"/>
        <v>410</v>
      </c>
      <c r="Q74" s="667">
        <v>19541</v>
      </c>
      <c r="R74" s="668">
        <f t="shared" si="35"/>
        <v>410</v>
      </c>
      <c r="S74" s="669">
        <f t="shared" si="36"/>
        <v>8610</v>
      </c>
      <c r="T74" s="723">
        <f t="shared" si="38"/>
        <v>0</v>
      </c>
      <c r="U74" s="659">
        <f t="shared" si="39"/>
        <v>0</v>
      </c>
    </row>
    <row r="75" spans="1:21" ht="18" customHeight="1">
      <c r="A75" s="713">
        <v>15</v>
      </c>
      <c r="B75" s="714"/>
      <c r="C75" s="714"/>
      <c r="D75" s="691"/>
      <c r="E75" s="716" t="s">
        <v>617</v>
      </c>
      <c r="F75" s="713" t="s">
        <v>531</v>
      </c>
      <c r="G75" s="717"/>
      <c r="H75" s="694" t="s">
        <v>532</v>
      </c>
      <c r="I75" s="696">
        <v>6210</v>
      </c>
      <c r="J75" s="667">
        <v>19541</v>
      </c>
      <c r="K75" s="668">
        <f t="shared" si="32"/>
        <v>6210</v>
      </c>
      <c r="L75" s="696">
        <v>1990</v>
      </c>
      <c r="M75" s="667">
        <v>19541</v>
      </c>
      <c r="N75" s="670">
        <f t="shared" si="33"/>
        <v>1990</v>
      </c>
      <c r="O75" s="698">
        <f t="shared" si="34"/>
        <v>8200</v>
      </c>
      <c r="P75" s="669">
        <f t="shared" si="37"/>
        <v>410</v>
      </c>
      <c r="Q75" s="667">
        <v>19541</v>
      </c>
      <c r="R75" s="668">
        <f t="shared" si="35"/>
        <v>410</v>
      </c>
      <c r="S75" s="696">
        <f t="shared" si="36"/>
        <v>8610</v>
      </c>
      <c r="T75" s="723">
        <f t="shared" si="38"/>
        <v>0</v>
      </c>
      <c r="U75" s="659">
        <f t="shared" si="39"/>
        <v>0</v>
      </c>
    </row>
    <row r="76" spans="1:21" ht="18" customHeight="1">
      <c r="A76" s="674"/>
      <c r="B76" s="1147" t="s">
        <v>618</v>
      </c>
      <c r="C76" s="1148"/>
      <c r="D76" s="1148"/>
      <c r="E76" s="1149"/>
      <c r="F76" s="674"/>
      <c r="G76" s="676"/>
      <c r="H76" s="675"/>
      <c r="I76" s="725">
        <f>SUM(I61:I75)</f>
        <v>95520</v>
      </c>
      <c r="J76" s="677"/>
      <c r="K76" s="677">
        <f>SUM(K61:K75)</f>
        <v>95520</v>
      </c>
      <c r="L76" s="677">
        <f>SUM(L61:L75)</f>
        <v>29100</v>
      </c>
      <c r="M76" s="677"/>
      <c r="N76" s="677"/>
      <c r="O76" s="677">
        <f>SUM(O61:O75)</f>
        <v>124620</v>
      </c>
      <c r="P76" s="677">
        <f>SUM(P61:P75)</f>
        <v>6212</v>
      </c>
      <c r="Q76" s="677"/>
      <c r="R76" s="677">
        <f>SUM(R61:R75)</f>
        <v>6212</v>
      </c>
      <c r="S76" s="678">
        <f>SUM(S61:S75)</f>
        <v>130832</v>
      </c>
      <c r="T76" s="726">
        <f>SUM(T61:T75)</f>
        <v>-380</v>
      </c>
      <c r="U76" s="659"/>
    </row>
    <row r="77" spans="1:21" ht="18" customHeight="1" thickBot="1">
      <c r="A77" s="680"/>
      <c r="B77" s="681"/>
      <c r="C77" s="681"/>
      <c r="D77" s="681"/>
      <c r="E77" s="681"/>
      <c r="F77" s="680"/>
      <c r="G77" s="683"/>
      <c r="H77" s="682"/>
      <c r="I77" s="727"/>
      <c r="J77" s="684"/>
      <c r="K77" s="684"/>
      <c r="L77" s="684"/>
      <c r="M77" s="684"/>
      <c r="N77" s="684"/>
      <c r="O77" s="684"/>
      <c r="P77" s="684"/>
      <c r="Q77" s="728" t="s">
        <v>540</v>
      </c>
      <c r="R77" s="728"/>
      <c r="S77" s="685">
        <f>+S76+T76</f>
        <v>130452</v>
      </c>
      <c r="T77" s="729"/>
      <c r="U77" s="659"/>
    </row>
    <row r="78" spans="1:21" ht="18" customHeight="1" thickTop="1">
      <c r="A78" s="700">
        <v>1</v>
      </c>
      <c r="B78" s="700">
        <v>6</v>
      </c>
      <c r="C78" s="730" t="s">
        <v>619</v>
      </c>
      <c r="D78" s="704" t="s">
        <v>620</v>
      </c>
      <c r="E78" s="703" t="s">
        <v>621</v>
      </c>
      <c r="F78" s="700" t="s">
        <v>604</v>
      </c>
      <c r="G78" s="705"/>
      <c r="H78" s="706" t="s">
        <v>532</v>
      </c>
      <c r="I78" s="707">
        <v>8700</v>
      </c>
      <c r="J78" s="667">
        <v>19541</v>
      </c>
      <c r="K78" s="687">
        <f aca="true" t="shared" si="40" ref="K78:K90">I78*1</f>
        <v>8700</v>
      </c>
      <c r="L78" s="707">
        <v>1500</v>
      </c>
      <c r="M78" s="667">
        <v>19541</v>
      </c>
      <c r="N78" s="670">
        <f aca="true" t="shared" si="41" ref="N78:N90">L78*1</f>
        <v>1500</v>
      </c>
      <c r="O78" s="687">
        <f aca="true" t="shared" si="42" ref="O78:O90">+K78+N78</f>
        <v>10200</v>
      </c>
      <c r="P78" s="707">
        <f>(I78+L78-U78)*5/100</f>
        <v>472</v>
      </c>
      <c r="Q78" s="667">
        <v>19541</v>
      </c>
      <c r="R78" s="687">
        <f aca="true" t="shared" si="43" ref="R78:R90">P78*1</f>
        <v>472</v>
      </c>
      <c r="S78" s="731">
        <f aca="true" t="shared" si="44" ref="S78:S90">SUM(K78,N78,R78)</f>
        <v>10672</v>
      </c>
      <c r="T78" s="722">
        <f>(9440*1)-O78</f>
        <v>-760</v>
      </c>
      <c r="U78" s="659">
        <f>+I78+L78-9440</f>
        <v>760</v>
      </c>
    </row>
    <row r="79" spans="1:21" ht="18" customHeight="1">
      <c r="A79" s="709">
        <v>2</v>
      </c>
      <c r="B79" s="711"/>
      <c r="C79" s="732" t="s">
        <v>622</v>
      </c>
      <c r="D79" s="711"/>
      <c r="E79" s="710" t="s">
        <v>623</v>
      </c>
      <c r="F79" s="709" t="s">
        <v>531</v>
      </c>
      <c r="G79" s="712"/>
      <c r="H79" s="665" t="s">
        <v>532</v>
      </c>
      <c r="I79" s="669">
        <v>6090</v>
      </c>
      <c r="J79" s="667">
        <v>19541</v>
      </c>
      <c r="K79" s="668">
        <f t="shared" si="40"/>
        <v>6090</v>
      </c>
      <c r="L79" s="669">
        <v>2110</v>
      </c>
      <c r="M79" s="667">
        <v>19541</v>
      </c>
      <c r="N79" s="670">
        <f t="shared" si="41"/>
        <v>2110</v>
      </c>
      <c r="O79" s="668">
        <f t="shared" si="42"/>
        <v>8200</v>
      </c>
      <c r="P79" s="669">
        <f aca="true" t="shared" si="45" ref="P79:P85">(I79+L79)*5/100</f>
        <v>410</v>
      </c>
      <c r="Q79" s="667">
        <v>19541</v>
      </c>
      <c r="R79" s="668">
        <f t="shared" si="43"/>
        <v>410</v>
      </c>
      <c r="S79" s="669">
        <f t="shared" si="44"/>
        <v>8610</v>
      </c>
      <c r="T79" s="723">
        <f aca="true" t="shared" si="46" ref="T79:T90">(8200*1)-O79</f>
        <v>0</v>
      </c>
      <c r="U79" s="659">
        <f aca="true" t="shared" si="47" ref="U79:U90">+I79+L79-8200</f>
        <v>0</v>
      </c>
    </row>
    <row r="80" spans="1:21" ht="18" customHeight="1">
      <c r="A80" s="709">
        <v>3</v>
      </c>
      <c r="B80" s="711"/>
      <c r="C80" s="711"/>
      <c r="D80" s="711"/>
      <c r="E80" s="710" t="s">
        <v>624</v>
      </c>
      <c r="F80" s="709" t="s">
        <v>531</v>
      </c>
      <c r="G80" s="712"/>
      <c r="H80" s="665" t="s">
        <v>532</v>
      </c>
      <c r="I80" s="669">
        <v>6090</v>
      </c>
      <c r="J80" s="667">
        <v>19541</v>
      </c>
      <c r="K80" s="668">
        <f t="shared" si="40"/>
        <v>6090</v>
      </c>
      <c r="L80" s="669">
        <v>2110</v>
      </c>
      <c r="M80" s="667">
        <v>19541</v>
      </c>
      <c r="N80" s="670">
        <f t="shared" si="41"/>
        <v>2110</v>
      </c>
      <c r="O80" s="668">
        <f t="shared" si="42"/>
        <v>8200</v>
      </c>
      <c r="P80" s="669">
        <f t="shared" si="45"/>
        <v>410</v>
      </c>
      <c r="Q80" s="667">
        <v>19541</v>
      </c>
      <c r="R80" s="668">
        <f t="shared" si="43"/>
        <v>410</v>
      </c>
      <c r="S80" s="669">
        <f t="shared" si="44"/>
        <v>8610</v>
      </c>
      <c r="T80" s="723">
        <f t="shared" si="46"/>
        <v>0</v>
      </c>
      <c r="U80" s="659">
        <f t="shared" si="47"/>
        <v>0</v>
      </c>
    </row>
    <row r="81" spans="1:21" ht="18" customHeight="1">
      <c r="A81" s="709">
        <v>4</v>
      </c>
      <c r="B81" s="711"/>
      <c r="C81" s="711"/>
      <c r="D81" s="711"/>
      <c r="E81" s="710" t="s">
        <v>625</v>
      </c>
      <c r="F81" s="709" t="s">
        <v>531</v>
      </c>
      <c r="G81" s="712"/>
      <c r="H81" s="665" t="s">
        <v>532</v>
      </c>
      <c r="I81" s="669">
        <v>6090</v>
      </c>
      <c r="J81" s="667">
        <v>19541</v>
      </c>
      <c r="K81" s="668">
        <f t="shared" si="40"/>
        <v>6090</v>
      </c>
      <c r="L81" s="669">
        <v>2110</v>
      </c>
      <c r="M81" s="667">
        <v>19541</v>
      </c>
      <c r="N81" s="670">
        <f t="shared" si="41"/>
        <v>2110</v>
      </c>
      <c r="O81" s="668">
        <f t="shared" si="42"/>
        <v>8200</v>
      </c>
      <c r="P81" s="669">
        <f t="shared" si="45"/>
        <v>410</v>
      </c>
      <c r="Q81" s="667">
        <v>19541</v>
      </c>
      <c r="R81" s="668">
        <f t="shared" si="43"/>
        <v>410</v>
      </c>
      <c r="S81" s="669">
        <f t="shared" si="44"/>
        <v>8610</v>
      </c>
      <c r="T81" s="723">
        <f t="shared" si="46"/>
        <v>0</v>
      </c>
      <c r="U81" s="659">
        <f t="shared" si="47"/>
        <v>0</v>
      </c>
    </row>
    <row r="82" spans="1:21" ht="18" customHeight="1">
      <c r="A82" s="709">
        <v>5</v>
      </c>
      <c r="B82" s="711"/>
      <c r="C82" s="711"/>
      <c r="D82" s="711"/>
      <c r="E82" s="710" t="s">
        <v>626</v>
      </c>
      <c r="F82" s="709" t="s">
        <v>531</v>
      </c>
      <c r="G82" s="712"/>
      <c r="H82" s="665" t="s">
        <v>532</v>
      </c>
      <c r="I82" s="669">
        <v>6090</v>
      </c>
      <c r="J82" s="667">
        <v>19541</v>
      </c>
      <c r="K82" s="668">
        <f t="shared" si="40"/>
        <v>6090</v>
      </c>
      <c r="L82" s="669">
        <v>2110</v>
      </c>
      <c r="M82" s="667">
        <v>19541</v>
      </c>
      <c r="N82" s="670">
        <f t="shared" si="41"/>
        <v>2110</v>
      </c>
      <c r="O82" s="668">
        <f t="shared" si="42"/>
        <v>8200</v>
      </c>
      <c r="P82" s="669">
        <f t="shared" si="45"/>
        <v>410</v>
      </c>
      <c r="Q82" s="667">
        <v>19541</v>
      </c>
      <c r="R82" s="668">
        <f t="shared" si="43"/>
        <v>410</v>
      </c>
      <c r="S82" s="669">
        <f t="shared" si="44"/>
        <v>8610</v>
      </c>
      <c r="T82" s="723">
        <f t="shared" si="46"/>
        <v>0</v>
      </c>
      <c r="U82" s="659">
        <f t="shared" si="47"/>
        <v>0</v>
      </c>
    </row>
    <row r="83" spans="1:21" ht="18" customHeight="1">
      <c r="A83" s="709">
        <v>6</v>
      </c>
      <c r="B83" s="711"/>
      <c r="C83" s="711"/>
      <c r="D83" s="711" t="s">
        <v>627</v>
      </c>
      <c r="E83" s="710" t="s">
        <v>628</v>
      </c>
      <c r="F83" s="709" t="s">
        <v>531</v>
      </c>
      <c r="G83" s="712"/>
      <c r="H83" s="665" t="s">
        <v>532</v>
      </c>
      <c r="I83" s="669">
        <v>6210</v>
      </c>
      <c r="J83" s="667">
        <v>19541</v>
      </c>
      <c r="K83" s="668">
        <f t="shared" si="40"/>
        <v>6210</v>
      </c>
      <c r="L83" s="669">
        <v>1990</v>
      </c>
      <c r="M83" s="667">
        <v>19541</v>
      </c>
      <c r="N83" s="670">
        <f t="shared" si="41"/>
        <v>1990</v>
      </c>
      <c r="O83" s="668">
        <f t="shared" si="42"/>
        <v>8200</v>
      </c>
      <c r="P83" s="669">
        <f t="shared" si="45"/>
        <v>410</v>
      </c>
      <c r="Q83" s="667">
        <v>19541</v>
      </c>
      <c r="R83" s="668">
        <f t="shared" si="43"/>
        <v>410</v>
      </c>
      <c r="S83" s="669">
        <f t="shared" si="44"/>
        <v>8610</v>
      </c>
      <c r="T83" s="723">
        <f t="shared" si="46"/>
        <v>0</v>
      </c>
      <c r="U83" s="659">
        <f t="shared" si="47"/>
        <v>0</v>
      </c>
    </row>
    <row r="84" spans="1:21" ht="18" customHeight="1">
      <c r="A84" s="709">
        <v>7</v>
      </c>
      <c r="B84" s="711"/>
      <c r="C84" s="711"/>
      <c r="D84" s="711"/>
      <c r="E84" s="710" t="s">
        <v>629</v>
      </c>
      <c r="F84" s="709" t="s">
        <v>531</v>
      </c>
      <c r="G84" s="712"/>
      <c r="H84" s="665" t="s">
        <v>532</v>
      </c>
      <c r="I84" s="669">
        <v>6090</v>
      </c>
      <c r="J84" s="667">
        <v>19541</v>
      </c>
      <c r="K84" s="668">
        <f t="shared" si="40"/>
        <v>6090</v>
      </c>
      <c r="L84" s="669">
        <v>2110</v>
      </c>
      <c r="M84" s="667">
        <v>19541</v>
      </c>
      <c r="N84" s="670">
        <f t="shared" si="41"/>
        <v>2110</v>
      </c>
      <c r="O84" s="668">
        <f t="shared" si="42"/>
        <v>8200</v>
      </c>
      <c r="P84" s="669">
        <f t="shared" si="45"/>
        <v>410</v>
      </c>
      <c r="Q84" s="667">
        <v>19541</v>
      </c>
      <c r="R84" s="668">
        <f t="shared" si="43"/>
        <v>410</v>
      </c>
      <c r="S84" s="669">
        <f t="shared" si="44"/>
        <v>8610</v>
      </c>
      <c r="T84" s="723">
        <f t="shared" si="46"/>
        <v>0</v>
      </c>
      <c r="U84" s="659">
        <f t="shared" si="47"/>
        <v>0</v>
      </c>
    </row>
    <row r="85" spans="1:21" ht="18" customHeight="1">
      <c r="A85" s="709">
        <v>8</v>
      </c>
      <c r="B85" s="733"/>
      <c r="C85" s="716"/>
      <c r="D85" s="716"/>
      <c r="E85" s="710" t="s">
        <v>630</v>
      </c>
      <c r="F85" s="713" t="s">
        <v>531</v>
      </c>
      <c r="G85" s="717"/>
      <c r="H85" s="694" t="s">
        <v>532</v>
      </c>
      <c r="I85" s="696">
        <v>6210</v>
      </c>
      <c r="J85" s="667">
        <v>19541</v>
      </c>
      <c r="K85" s="668">
        <f t="shared" si="40"/>
        <v>6210</v>
      </c>
      <c r="L85" s="696">
        <v>1990</v>
      </c>
      <c r="M85" s="667">
        <v>19541</v>
      </c>
      <c r="N85" s="670">
        <f t="shared" si="41"/>
        <v>1990</v>
      </c>
      <c r="O85" s="698">
        <f t="shared" si="42"/>
        <v>8200</v>
      </c>
      <c r="P85" s="669">
        <f t="shared" si="45"/>
        <v>410</v>
      </c>
      <c r="Q85" s="667">
        <v>19541</v>
      </c>
      <c r="R85" s="668">
        <f t="shared" si="43"/>
        <v>410</v>
      </c>
      <c r="S85" s="696">
        <f t="shared" si="44"/>
        <v>8610</v>
      </c>
      <c r="T85" s="723">
        <f t="shared" si="46"/>
        <v>0</v>
      </c>
      <c r="U85" s="659">
        <f t="shared" si="47"/>
        <v>0</v>
      </c>
    </row>
    <row r="86" spans="1:21" ht="18" customHeight="1">
      <c r="A86" s="709">
        <v>9</v>
      </c>
      <c r="B86" s="734"/>
      <c r="C86" s="735"/>
      <c r="D86" s="736" t="s">
        <v>620</v>
      </c>
      <c r="E86" s="736" t="s">
        <v>631</v>
      </c>
      <c r="F86" s="709" t="s">
        <v>531</v>
      </c>
      <c r="G86" s="709"/>
      <c r="H86" s="665" t="s">
        <v>532</v>
      </c>
      <c r="I86" s="669">
        <v>6090</v>
      </c>
      <c r="J86" s="667">
        <v>19541</v>
      </c>
      <c r="K86" s="668">
        <f t="shared" si="40"/>
        <v>6090</v>
      </c>
      <c r="L86" s="669">
        <v>2110</v>
      </c>
      <c r="M86" s="667">
        <v>19541</v>
      </c>
      <c r="N86" s="670">
        <f t="shared" si="41"/>
        <v>2110</v>
      </c>
      <c r="O86" s="668">
        <f t="shared" si="42"/>
        <v>8200</v>
      </c>
      <c r="P86" s="669">
        <f>(I86+L86-U86)*5/100</f>
        <v>410</v>
      </c>
      <c r="Q86" s="667">
        <v>19541</v>
      </c>
      <c r="R86" s="668">
        <f t="shared" si="43"/>
        <v>410</v>
      </c>
      <c r="S86" s="666">
        <f t="shared" si="44"/>
        <v>8610</v>
      </c>
      <c r="T86" s="671">
        <f t="shared" si="46"/>
        <v>0</v>
      </c>
      <c r="U86" s="659">
        <f t="shared" si="47"/>
        <v>0</v>
      </c>
    </row>
    <row r="87" spans="1:21" ht="18" customHeight="1">
      <c r="A87" s="709">
        <v>10</v>
      </c>
      <c r="B87" s="734"/>
      <c r="C87" s="735"/>
      <c r="D87" s="737"/>
      <c r="E87" s="737" t="s">
        <v>632</v>
      </c>
      <c r="F87" s="709" t="s">
        <v>531</v>
      </c>
      <c r="G87" s="709"/>
      <c r="H87" s="665" t="s">
        <v>532</v>
      </c>
      <c r="I87" s="669">
        <v>5760</v>
      </c>
      <c r="J87" s="667">
        <v>19541</v>
      </c>
      <c r="K87" s="668">
        <f t="shared" si="40"/>
        <v>5760</v>
      </c>
      <c r="L87" s="669">
        <v>2440</v>
      </c>
      <c r="M87" s="667">
        <v>19541</v>
      </c>
      <c r="N87" s="670">
        <f t="shared" si="41"/>
        <v>2440</v>
      </c>
      <c r="O87" s="668">
        <f t="shared" si="42"/>
        <v>8200</v>
      </c>
      <c r="P87" s="669">
        <f>(I87+L87-U87)*5/100</f>
        <v>410</v>
      </c>
      <c r="Q87" s="667">
        <v>19541</v>
      </c>
      <c r="R87" s="668">
        <f t="shared" si="43"/>
        <v>410</v>
      </c>
      <c r="S87" s="666">
        <f t="shared" si="44"/>
        <v>8610</v>
      </c>
      <c r="T87" s="671">
        <f t="shared" si="46"/>
        <v>0</v>
      </c>
      <c r="U87" s="659">
        <f t="shared" si="47"/>
        <v>0</v>
      </c>
    </row>
    <row r="88" spans="1:21" ht="18" customHeight="1">
      <c r="A88" s="709">
        <v>11</v>
      </c>
      <c r="B88" s="734"/>
      <c r="C88" s="735"/>
      <c r="D88" s="737" t="s">
        <v>633</v>
      </c>
      <c r="E88" s="737" t="s">
        <v>634</v>
      </c>
      <c r="F88" s="709" t="s">
        <v>531</v>
      </c>
      <c r="G88" s="709"/>
      <c r="H88" s="665" t="s">
        <v>532</v>
      </c>
      <c r="I88" s="669">
        <v>6210</v>
      </c>
      <c r="J88" s="667">
        <v>19541</v>
      </c>
      <c r="K88" s="668">
        <f t="shared" si="40"/>
        <v>6210</v>
      </c>
      <c r="L88" s="669">
        <v>1990</v>
      </c>
      <c r="M88" s="667">
        <v>19541</v>
      </c>
      <c r="N88" s="670">
        <f t="shared" si="41"/>
        <v>1990</v>
      </c>
      <c r="O88" s="668">
        <f t="shared" si="42"/>
        <v>8200</v>
      </c>
      <c r="P88" s="669">
        <f>(I88+L88-U88)*5/100</f>
        <v>410</v>
      </c>
      <c r="Q88" s="667">
        <v>19541</v>
      </c>
      <c r="R88" s="668">
        <f t="shared" si="43"/>
        <v>410</v>
      </c>
      <c r="S88" s="666">
        <f t="shared" si="44"/>
        <v>8610</v>
      </c>
      <c r="T88" s="671">
        <f t="shared" si="46"/>
        <v>0</v>
      </c>
      <c r="U88" s="659">
        <f t="shared" si="47"/>
        <v>0</v>
      </c>
    </row>
    <row r="89" spans="1:21" ht="18" customHeight="1">
      <c r="A89" s="709">
        <v>12</v>
      </c>
      <c r="B89" s="734"/>
      <c r="C89" s="735"/>
      <c r="D89" s="738"/>
      <c r="E89" s="738" t="s">
        <v>635</v>
      </c>
      <c r="F89" s="713" t="s">
        <v>531</v>
      </c>
      <c r="G89" s="709"/>
      <c r="H89" s="665" t="s">
        <v>532</v>
      </c>
      <c r="I89" s="669">
        <v>6090</v>
      </c>
      <c r="J89" s="667">
        <v>19541</v>
      </c>
      <c r="K89" s="668">
        <f t="shared" si="40"/>
        <v>6090</v>
      </c>
      <c r="L89" s="669">
        <v>2110</v>
      </c>
      <c r="M89" s="667">
        <v>19541</v>
      </c>
      <c r="N89" s="670">
        <f t="shared" si="41"/>
        <v>2110</v>
      </c>
      <c r="O89" s="668">
        <f t="shared" si="42"/>
        <v>8200</v>
      </c>
      <c r="P89" s="669">
        <f>(I89+L89-U89)*5/100</f>
        <v>410</v>
      </c>
      <c r="Q89" s="667">
        <v>19541</v>
      </c>
      <c r="R89" s="668">
        <f t="shared" si="43"/>
        <v>410</v>
      </c>
      <c r="S89" s="666">
        <f t="shared" si="44"/>
        <v>8610</v>
      </c>
      <c r="T89" s="671">
        <f t="shared" si="46"/>
        <v>0</v>
      </c>
      <c r="U89" s="659">
        <f t="shared" si="47"/>
        <v>0</v>
      </c>
    </row>
    <row r="90" spans="1:21" ht="18" customHeight="1">
      <c r="A90" s="709">
        <v>13</v>
      </c>
      <c r="B90" s="734"/>
      <c r="C90" s="735"/>
      <c r="D90" s="737"/>
      <c r="E90" s="737" t="s">
        <v>636</v>
      </c>
      <c r="F90" s="713" t="s">
        <v>531</v>
      </c>
      <c r="G90" s="709"/>
      <c r="H90" s="665" t="s">
        <v>532</v>
      </c>
      <c r="I90" s="669">
        <v>6090</v>
      </c>
      <c r="J90" s="667">
        <v>19541</v>
      </c>
      <c r="K90" s="668">
        <f t="shared" si="40"/>
        <v>6090</v>
      </c>
      <c r="L90" s="669">
        <v>2110</v>
      </c>
      <c r="M90" s="667">
        <v>19541</v>
      </c>
      <c r="N90" s="670">
        <f t="shared" si="41"/>
        <v>2110</v>
      </c>
      <c r="O90" s="668">
        <f t="shared" si="42"/>
        <v>8200</v>
      </c>
      <c r="P90" s="669">
        <f>(I90+L90-U90)*5/100</f>
        <v>410</v>
      </c>
      <c r="Q90" s="667">
        <v>19541</v>
      </c>
      <c r="R90" s="668">
        <f t="shared" si="43"/>
        <v>410</v>
      </c>
      <c r="S90" s="666">
        <f t="shared" si="44"/>
        <v>8610</v>
      </c>
      <c r="T90" s="671">
        <f t="shared" si="46"/>
        <v>0</v>
      </c>
      <c r="U90" s="659">
        <f t="shared" si="47"/>
        <v>0</v>
      </c>
    </row>
    <row r="91" spans="1:22" ht="18" customHeight="1">
      <c r="A91" s="674"/>
      <c r="B91" s="1147" t="s">
        <v>279</v>
      </c>
      <c r="C91" s="1148"/>
      <c r="D91" s="1148"/>
      <c r="E91" s="1149"/>
      <c r="F91" s="674"/>
      <c r="G91" s="676"/>
      <c r="H91" s="675"/>
      <c r="I91" s="677"/>
      <c r="J91" s="677"/>
      <c r="K91" s="718">
        <f>SUM(K78:K90)</f>
        <v>81810</v>
      </c>
      <c r="L91" s="677"/>
      <c r="M91" s="677"/>
      <c r="N91" s="677"/>
      <c r="O91" s="677">
        <f>SUM(O78:O90)</f>
        <v>108600</v>
      </c>
      <c r="P91" s="677"/>
      <c r="Q91" s="677"/>
      <c r="R91" s="677"/>
      <c r="S91" s="678">
        <f>SUM(S78:S90)</f>
        <v>113992</v>
      </c>
      <c r="T91" s="745">
        <f>SUM(T78:T85)</f>
        <v>-760</v>
      </c>
      <c r="U91" s="659"/>
      <c r="V91" t="s">
        <v>637</v>
      </c>
    </row>
    <row r="92" spans="1:21" ht="18" customHeight="1" thickBot="1">
      <c r="A92" s="680"/>
      <c r="B92" s="681"/>
      <c r="C92" s="681"/>
      <c r="D92" s="681"/>
      <c r="E92" s="681"/>
      <c r="F92" s="680"/>
      <c r="G92" s="683"/>
      <c r="H92" s="682"/>
      <c r="I92" s="727"/>
      <c r="J92" s="684"/>
      <c r="K92" s="684"/>
      <c r="L92" s="684"/>
      <c r="M92" s="684"/>
      <c r="N92" s="684"/>
      <c r="O92" s="684"/>
      <c r="P92" s="684"/>
      <c r="Q92" s="728" t="s">
        <v>540</v>
      </c>
      <c r="R92" s="728"/>
      <c r="S92" s="685">
        <f>+S91+T91</f>
        <v>113232</v>
      </c>
      <c r="T92" s="746"/>
      <c r="U92" s="659"/>
    </row>
    <row r="93" spans="1:21" ht="18" customHeight="1" thickTop="1">
      <c r="A93" s="747">
        <v>1</v>
      </c>
      <c r="B93" s="748" t="s">
        <v>9</v>
      </c>
      <c r="C93" s="736" t="s">
        <v>638</v>
      </c>
      <c r="D93" s="736" t="s">
        <v>639</v>
      </c>
      <c r="E93" s="736" t="s">
        <v>640</v>
      </c>
      <c r="F93" s="709" t="s">
        <v>531</v>
      </c>
      <c r="G93" s="709"/>
      <c r="H93" s="665" t="s">
        <v>532</v>
      </c>
      <c r="I93" s="669">
        <v>6210</v>
      </c>
      <c r="J93" s="667">
        <v>19541</v>
      </c>
      <c r="K93" s="668">
        <f aca="true" t="shared" si="48" ref="K93:K98">I93*1</f>
        <v>6210</v>
      </c>
      <c r="L93" s="669">
        <v>1990</v>
      </c>
      <c r="M93" s="667">
        <v>19541</v>
      </c>
      <c r="N93" s="670">
        <f aca="true" t="shared" si="49" ref="N93:N98">L93*1</f>
        <v>1990</v>
      </c>
      <c r="O93" s="668">
        <f aca="true" t="shared" si="50" ref="O93:O98">+K93+N93</f>
        <v>8200</v>
      </c>
      <c r="P93" s="669">
        <f aca="true" t="shared" si="51" ref="P93:P98">(I93+L93-U93)*5/100</f>
        <v>410</v>
      </c>
      <c r="Q93" s="667">
        <v>19541</v>
      </c>
      <c r="R93" s="668">
        <f aca="true" t="shared" si="52" ref="R93:R98">P93*1</f>
        <v>410</v>
      </c>
      <c r="S93" s="666">
        <v>8610</v>
      </c>
      <c r="T93" s="671">
        <f>(8200*1)-O93</f>
        <v>0</v>
      </c>
      <c r="U93" s="659">
        <f>+I93+L93-8200</f>
        <v>0</v>
      </c>
    </row>
    <row r="94" spans="1:21" ht="18" customHeight="1">
      <c r="A94" s="709">
        <v>2</v>
      </c>
      <c r="B94" s="700">
        <v>7</v>
      </c>
      <c r="C94" s="737" t="s">
        <v>641</v>
      </c>
      <c r="D94" s="737"/>
      <c r="E94" s="737" t="s">
        <v>642</v>
      </c>
      <c r="F94" s="709" t="s">
        <v>531</v>
      </c>
      <c r="G94" s="709"/>
      <c r="H94" s="665" t="s">
        <v>532</v>
      </c>
      <c r="I94" s="669">
        <v>6210</v>
      </c>
      <c r="J94" s="667">
        <v>19541</v>
      </c>
      <c r="K94" s="668">
        <f t="shared" si="48"/>
        <v>6210</v>
      </c>
      <c r="L94" s="669">
        <v>1990</v>
      </c>
      <c r="M94" s="667">
        <v>19541</v>
      </c>
      <c r="N94" s="670">
        <f t="shared" si="49"/>
        <v>1990</v>
      </c>
      <c r="O94" s="668">
        <f t="shared" si="50"/>
        <v>8200</v>
      </c>
      <c r="P94" s="669">
        <f t="shared" si="51"/>
        <v>410</v>
      </c>
      <c r="Q94" s="667">
        <v>19541</v>
      </c>
      <c r="R94" s="668">
        <f t="shared" si="52"/>
        <v>410</v>
      </c>
      <c r="S94" s="666">
        <f>SUM(K94,N94,R94)</f>
        <v>8610</v>
      </c>
      <c r="T94" s="671">
        <f>(8200*1)-O94</f>
        <v>0</v>
      </c>
      <c r="U94" s="659">
        <f>+I94+L94-8200</f>
        <v>0</v>
      </c>
    </row>
    <row r="95" spans="1:21" ht="18" customHeight="1">
      <c r="A95" s="709">
        <v>3</v>
      </c>
      <c r="B95" s="737"/>
      <c r="C95" s="737"/>
      <c r="D95" s="737"/>
      <c r="E95" s="737" t="s">
        <v>643</v>
      </c>
      <c r="F95" s="709" t="s">
        <v>531</v>
      </c>
      <c r="G95" s="694" t="s">
        <v>532</v>
      </c>
      <c r="H95" s="694"/>
      <c r="I95" s="696">
        <v>5080</v>
      </c>
      <c r="J95" s="667">
        <v>19541</v>
      </c>
      <c r="K95" s="698">
        <f t="shared" si="48"/>
        <v>5080</v>
      </c>
      <c r="L95" s="696">
        <v>1500</v>
      </c>
      <c r="M95" s="667">
        <v>19541</v>
      </c>
      <c r="N95" s="670">
        <f t="shared" si="49"/>
        <v>1500</v>
      </c>
      <c r="O95" s="698">
        <f t="shared" si="50"/>
        <v>6580</v>
      </c>
      <c r="P95" s="669">
        <f t="shared" si="51"/>
        <v>329</v>
      </c>
      <c r="Q95" s="667">
        <v>19541</v>
      </c>
      <c r="R95" s="668">
        <f t="shared" si="52"/>
        <v>329</v>
      </c>
      <c r="S95" s="695">
        <f>SUM(K95,N95,R95)</f>
        <v>6909</v>
      </c>
      <c r="T95" s="671">
        <v>0</v>
      </c>
      <c r="U95" s="659">
        <f>+I95+L95-6580</f>
        <v>0</v>
      </c>
    </row>
    <row r="96" spans="1:21" ht="18" customHeight="1">
      <c r="A96" s="713">
        <v>4</v>
      </c>
      <c r="B96" s="738"/>
      <c r="C96" s="738"/>
      <c r="D96" s="738" t="s">
        <v>644</v>
      </c>
      <c r="E96" s="738" t="s">
        <v>645</v>
      </c>
      <c r="F96" s="713" t="s">
        <v>531</v>
      </c>
      <c r="G96" s="694" t="s">
        <v>532</v>
      </c>
      <c r="H96" s="694"/>
      <c r="I96" s="696">
        <v>5080</v>
      </c>
      <c r="J96" s="667">
        <v>19541</v>
      </c>
      <c r="K96" s="698">
        <f t="shared" si="48"/>
        <v>5080</v>
      </c>
      <c r="L96" s="696">
        <v>1500</v>
      </c>
      <c r="M96" s="667">
        <v>19541</v>
      </c>
      <c r="N96" s="670">
        <f t="shared" si="49"/>
        <v>1500</v>
      </c>
      <c r="O96" s="698">
        <f t="shared" si="50"/>
        <v>6580</v>
      </c>
      <c r="P96" s="669">
        <f t="shared" si="51"/>
        <v>329</v>
      </c>
      <c r="Q96" s="667">
        <v>19541</v>
      </c>
      <c r="R96" s="668">
        <f t="shared" si="52"/>
        <v>329</v>
      </c>
      <c r="S96" s="695">
        <f>SUM(K96,N96,R96)</f>
        <v>6909</v>
      </c>
      <c r="T96" s="671">
        <v>0</v>
      </c>
      <c r="U96" s="659">
        <f>+I96+L96-6580</f>
        <v>0</v>
      </c>
    </row>
    <row r="97" spans="1:21" ht="18" customHeight="1">
      <c r="A97" s="709">
        <v>5</v>
      </c>
      <c r="B97" s="737"/>
      <c r="C97" s="737"/>
      <c r="D97" s="737" t="s">
        <v>646</v>
      </c>
      <c r="E97" s="737" t="s">
        <v>647</v>
      </c>
      <c r="F97" s="713" t="s">
        <v>531</v>
      </c>
      <c r="G97" s="694"/>
      <c r="H97" s="694" t="s">
        <v>532</v>
      </c>
      <c r="I97" s="669">
        <v>6210</v>
      </c>
      <c r="J97" s="667">
        <v>19541</v>
      </c>
      <c r="K97" s="668">
        <f t="shared" si="48"/>
        <v>6210</v>
      </c>
      <c r="L97" s="669">
        <v>1990</v>
      </c>
      <c r="M97" s="667">
        <v>19541</v>
      </c>
      <c r="N97" s="670">
        <f t="shared" si="49"/>
        <v>1990</v>
      </c>
      <c r="O97" s="668">
        <f t="shared" si="50"/>
        <v>8200</v>
      </c>
      <c r="P97" s="669">
        <f t="shared" si="51"/>
        <v>410</v>
      </c>
      <c r="Q97" s="667">
        <v>19541</v>
      </c>
      <c r="R97" s="668">
        <f t="shared" si="52"/>
        <v>410</v>
      </c>
      <c r="S97" s="666">
        <f>SUM(K97,N97,R97)</f>
        <v>8610</v>
      </c>
      <c r="T97" s="671">
        <f>(8200*1)-O97</f>
        <v>0</v>
      </c>
      <c r="U97" s="659">
        <f>+I97+L97-8200</f>
        <v>0</v>
      </c>
    </row>
    <row r="98" spans="1:21" ht="18" customHeight="1">
      <c r="A98" s="709">
        <v>6</v>
      </c>
      <c r="B98" s="737"/>
      <c r="C98" s="737"/>
      <c r="D98" s="737"/>
      <c r="E98" s="737" t="s">
        <v>648</v>
      </c>
      <c r="F98" s="713" t="s">
        <v>531</v>
      </c>
      <c r="G98" s="694" t="s">
        <v>532</v>
      </c>
      <c r="H98" s="694"/>
      <c r="I98" s="696">
        <v>5080</v>
      </c>
      <c r="J98" s="667">
        <v>19541</v>
      </c>
      <c r="K98" s="698">
        <f t="shared" si="48"/>
        <v>5080</v>
      </c>
      <c r="L98" s="696">
        <v>1500</v>
      </c>
      <c r="M98" s="667">
        <v>19541</v>
      </c>
      <c r="N98" s="670">
        <f t="shared" si="49"/>
        <v>1500</v>
      </c>
      <c r="O98" s="698">
        <f t="shared" si="50"/>
        <v>6580</v>
      </c>
      <c r="P98" s="669">
        <f t="shared" si="51"/>
        <v>329</v>
      </c>
      <c r="Q98" s="667">
        <v>19541</v>
      </c>
      <c r="R98" s="668">
        <f t="shared" si="52"/>
        <v>329</v>
      </c>
      <c r="S98" s="695">
        <f>SUM(K98,N98,R98)</f>
        <v>6909</v>
      </c>
      <c r="T98" s="671">
        <v>0</v>
      </c>
      <c r="U98" s="659">
        <f>+I98+L98-6580</f>
        <v>0</v>
      </c>
    </row>
    <row r="99" spans="1:22" ht="18" customHeight="1">
      <c r="A99" s="674"/>
      <c r="B99" s="1147" t="s">
        <v>649</v>
      </c>
      <c r="C99" s="1148"/>
      <c r="D99" s="1148"/>
      <c r="E99" s="1149"/>
      <c r="F99" s="674"/>
      <c r="G99" s="675"/>
      <c r="H99" s="676"/>
      <c r="I99" s="677">
        <f>SUM(I93:I98)</f>
        <v>33870</v>
      </c>
      <c r="J99" s="677"/>
      <c r="K99" s="677">
        <f>SUM(K93:K98)</f>
        <v>33870</v>
      </c>
      <c r="L99" s="677">
        <f>SUM(L93:L98)</f>
        <v>10470</v>
      </c>
      <c r="M99" s="677"/>
      <c r="N99" s="677"/>
      <c r="O99" s="677">
        <f>SUM(O93:O98)</f>
        <v>44340</v>
      </c>
      <c r="P99" s="677">
        <f>SUM(P93:P98)</f>
        <v>2217</v>
      </c>
      <c r="Q99" s="677"/>
      <c r="R99" s="677">
        <f>SUM(R93:R98)</f>
        <v>2217</v>
      </c>
      <c r="S99" s="677">
        <f>SUM(S93:S98)</f>
        <v>46557</v>
      </c>
      <c r="T99" s="678"/>
      <c r="U99" s="679"/>
      <c r="V99" t="s">
        <v>637</v>
      </c>
    </row>
    <row r="100" spans="1:21" ht="18" customHeight="1">
      <c r="A100" s="747">
        <v>1</v>
      </c>
      <c r="B100" s="748" t="s">
        <v>9</v>
      </c>
      <c r="C100" s="736" t="s">
        <v>273</v>
      </c>
      <c r="D100" s="736" t="s">
        <v>650</v>
      </c>
      <c r="E100" s="736" t="s">
        <v>651</v>
      </c>
      <c r="F100" s="709" t="s">
        <v>531</v>
      </c>
      <c r="G100" s="709"/>
      <c r="H100" s="665" t="s">
        <v>532</v>
      </c>
      <c r="I100" s="669">
        <v>6460</v>
      </c>
      <c r="J100" s="667">
        <v>19541</v>
      </c>
      <c r="K100" s="668">
        <f aca="true" t="shared" si="53" ref="K100:K111">I100*1</f>
        <v>6460</v>
      </c>
      <c r="L100" s="669">
        <v>1740</v>
      </c>
      <c r="M100" s="667">
        <v>19541</v>
      </c>
      <c r="N100" s="670">
        <f aca="true" t="shared" si="54" ref="N100:N111">L100*1</f>
        <v>1740</v>
      </c>
      <c r="O100" s="668">
        <f aca="true" t="shared" si="55" ref="O100:O111">+K100+N100</f>
        <v>8200</v>
      </c>
      <c r="P100" s="669">
        <f aca="true" t="shared" si="56" ref="P100:P111">(I100+L100-U100)*5/100</f>
        <v>410</v>
      </c>
      <c r="Q100" s="667">
        <v>19541</v>
      </c>
      <c r="R100" s="668">
        <f aca="true" t="shared" si="57" ref="R100:R111">P100*1</f>
        <v>410</v>
      </c>
      <c r="S100" s="666">
        <f aca="true" t="shared" si="58" ref="S100:S111">SUM(K100,N100,R100)</f>
        <v>8610</v>
      </c>
      <c r="T100" s="671">
        <f aca="true" t="shared" si="59" ref="T100:T108">(8200*1)-O100</f>
        <v>0</v>
      </c>
      <c r="U100" s="659">
        <f aca="true" t="shared" si="60" ref="U100:U108">+I100+L100-8200</f>
        <v>0</v>
      </c>
    </row>
    <row r="101" spans="1:21" ht="18" customHeight="1">
      <c r="A101" s="709">
        <v>2</v>
      </c>
      <c r="B101" s="700">
        <v>8</v>
      </c>
      <c r="C101" s="737"/>
      <c r="D101" s="737" t="s">
        <v>652</v>
      </c>
      <c r="E101" s="737" t="s">
        <v>653</v>
      </c>
      <c r="F101" s="709" t="s">
        <v>531</v>
      </c>
      <c r="G101" s="709"/>
      <c r="H101" s="665" t="s">
        <v>532</v>
      </c>
      <c r="I101" s="669">
        <v>6460</v>
      </c>
      <c r="J101" s="667">
        <v>19541</v>
      </c>
      <c r="K101" s="668">
        <f t="shared" si="53"/>
        <v>6460</v>
      </c>
      <c r="L101" s="669">
        <v>1740</v>
      </c>
      <c r="M101" s="667">
        <v>19541</v>
      </c>
      <c r="N101" s="670">
        <f t="shared" si="54"/>
        <v>1740</v>
      </c>
      <c r="O101" s="668">
        <f t="shared" si="55"/>
        <v>8200</v>
      </c>
      <c r="P101" s="669">
        <f t="shared" si="56"/>
        <v>410</v>
      </c>
      <c r="Q101" s="667">
        <v>19541</v>
      </c>
      <c r="R101" s="668">
        <f t="shared" si="57"/>
        <v>410</v>
      </c>
      <c r="S101" s="666">
        <f t="shared" si="58"/>
        <v>8610</v>
      </c>
      <c r="T101" s="671">
        <f t="shared" si="59"/>
        <v>0</v>
      </c>
      <c r="U101" s="659">
        <f t="shared" si="60"/>
        <v>0</v>
      </c>
    </row>
    <row r="102" spans="1:21" ht="18" customHeight="1">
      <c r="A102" s="709">
        <v>3</v>
      </c>
      <c r="B102" s="737"/>
      <c r="C102" s="737"/>
      <c r="D102" s="737"/>
      <c r="E102" s="737" t="s">
        <v>654</v>
      </c>
      <c r="F102" s="709" t="s">
        <v>531</v>
      </c>
      <c r="G102" s="709"/>
      <c r="H102" s="665" t="s">
        <v>532</v>
      </c>
      <c r="I102" s="669">
        <v>6460</v>
      </c>
      <c r="J102" s="667">
        <v>19541</v>
      </c>
      <c r="K102" s="668">
        <f t="shared" si="53"/>
        <v>6460</v>
      </c>
      <c r="L102" s="669">
        <v>1740</v>
      </c>
      <c r="M102" s="667">
        <v>19541</v>
      </c>
      <c r="N102" s="670">
        <f t="shared" si="54"/>
        <v>1740</v>
      </c>
      <c r="O102" s="668">
        <f t="shared" si="55"/>
        <v>8200</v>
      </c>
      <c r="P102" s="669">
        <f t="shared" si="56"/>
        <v>410</v>
      </c>
      <c r="Q102" s="667">
        <v>19541</v>
      </c>
      <c r="R102" s="668">
        <f t="shared" si="57"/>
        <v>410</v>
      </c>
      <c r="S102" s="666">
        <f t="shared" si="58"/>
        <v>8610</v>
      </c>
      <c r="T102" s="671">
        <f t="shared" si="59"/>
        <v>0</v>
      </c>
      <c r="U102" s="659">
        <f t="shared" si="60"/>
        <v>0</v>
      </c>
    </row>
    <row r="103" spans="1:21" ht="18" customHeight="1">
      <c r="A103" s="713">
        <v>4</v>
      </c>
      <c r="B103" s="738"/>
      <c r="C103" s="738"/>
      <c r="D103" s="738"/>
      <c r="E103" s="738" t="s">
        <v>655</v>
      </c>
      <c r="F103" s="713" t="s">
        <v>531</v>
      </c>
      <c r="G103" s="709"/>
      <c r="H103" s="665" t="s">
        <v>532</v>
      </c>
      <c r="I103" s="669">
        <v>6460</v>
      </c>
      <c r="J103" s="667">
        <v>19541</v>
      </c>
      <c r="K103" s="668">
        <f t="shared" si="53"/>
        <v>6460</v>
      </c>
      <c r="L103" s="669">
        <v>1740</v>
      </c>
      <c r="M103" s="667">
        <v>19541</v>
      </c>
      <c r="N103" s="670">
        <f t="shared" si="54"/>
        <v>1740</v>
      </c>
      <c r="O103" s="668">
        <f t="shared" si="55"/>
        <v>8200</v>
      </c>
      <c r="P103" s="669">
        <f t="shared" si="56"/>
        <v>410</v>
      </c>
      <c r="Q103" s="667">
        <v>19541</v>
      </c>
      <c r="R103" s="668">
        <f t="shared" si="57"/>
        <v>410</v>
      </c>
      <c r="S103" s="666">
        <f t="shared" si="58"/>
        <v>8610</v>
      </c>
      <c r="T103" s="671">
        <f t="shared" si="59"/>
        <v>0</v>
      </c>
      <c r="U103" s="659">
        <f t="shared" si="60"/>
        <v>0</v>
      </c>
    </row>
    <row r="104" spans="1:21" ht="18" customHeight="1">
      <c r="A104" s="709">
        <v>5</v>
      </c>
      <c r="B104" s="737"/>
      <c r="C104" s="737"/>
      <c r="D104" s="737"/>
      <c r="E104" s="737" t="s">
        <v>656</v>
      </c>
      <c r="F104" s="713" t="s">
        <v>531</v>
      </c>
      <c r="G104" s="694"/>
      <c r="H104" s="694" t="s">
        <v>532</v>
      </c>
      <c r="I104" s="669">
        <v>6460</v>
      </c>
      <c r="J104" s="667">
        <v>19541</v>
      </c>
      <c r="K104" s="668">
        <f t="shared" si="53"/>
        <v>6460</v>
      </c>
      <c r="L104" s="669">
        <v>1740</v>
      </c>
      <c r="M104" s="667">
        <v>19541</v>
      </c>
      <c r="N104" s="670">
        <f t="shared" si="54"/>
        <v>1740</v>
      </c>
      <c r="O104" s="668">
        <f t="shared" si="55"/>
        <v>8200</v>
      </c>
      <c r="P104" s="669">
        <f t="shared" si="56"/>
        <v>410</v>
      </c>
      <c r="Q104" s="667">
        <v>19541</v>
      </c>
      <c r="R104" s="668">
        <f t="shared" si="57"/>
        <v>410</v>
      </c>
      <c r="S104" s="666">
        <f t="shared" si="58"/>
        <v>8610</v>
      </c>
      <c r="T104" s="671">
        <f t="shared" si="59"/>
        <v>0</v>
      </c>
      <c r="U104" s="659">
        <f t="shared" si="60"/>
        <v>0</v>
      </c>
    </row>
    <row r="105" spans="1:21" ht="18" customHeight="1">
      <c r="A105" s="713">
        <v>6</v>
      </c>
      <c r="B105" s="737"/>
      <c r="C105" s="737"/>
      <c r="D105" s="737"/>
      <c r="E105" s="737" t="s">
        <v>657</v>
      </c>
      <c r="F105" s="713" t="s">
        <v>531</v>
      </c>
      <c r="G105" s="709"/>
      <c r="H105" s="665" t="s">
        <v>532</v>
      </c>
      <c r="I105" s="669">
        <v>6460</v>
      </c>
      <c r="J105" s="667">
        <v>19541</v>
      </c>
      <c r="K105" s="668">
        <f t="shared" si="53"/>
        <v>6460</v>
      </c>
      <c r="L105" s="669">
        <v>1740</v>
      </c>
      <c r="M105" s="667">
        <v>19541</v>
      </c>
      <c r="N105" s="670">
        <f t="shared" si="54"/>
        <v>1740</v>
      </c>
      <c r="O105" s="668">
        <f t="shared" si="55"/>
        <v>8200</v>
      </c>
      <c r="P105" s="669">
        <f t="shared" si="56"/>
        <v>410</v>
      </c>
      <c r="Q105" s="667">
        <v>19541</v>
      </c>
      <c r="R105" s="668">
        <f t="shared" si="57"/>
        <v>410</v>
      </c>
      <c r="S105" s="666">
        <f t="shared" si="58"/>
        <v>8610</v>
      </c>
      <c r="T105" s="671">
        <f t="shared" si="59"/>
        <v>0</v>
      </c>
      <c r="U105" s="659">
        <f t="shared" si="60"/>
        <v>0</v>
      </c>
    </row>
    <row r="106" spans="1:21" ht="18" customHeight="1">
      <c r="A106" s="709">
        <v>7</v>
      </c>
      <c r="B106" s="738"/>
      <c r="C106" s="738"/>
      <c r="D106" s="738"/>
      <c r="E106" s="738" t="s">
        <v>658</v>
      </c>
      <c r="F106" s="713" t="s">
        <v>531</v>
      </c>
      <c r="G106" s="709"/>
      <c r="H106" s="665" t="s">
        <v>532</v>
      </c>
      <c r="I106" s="669">
        <v>6460</v>
      </c>
      <c r="J106" s="667">
        <v>19541</v>
      </c>
      <c r="K106" s="668">
        <f t="shared" si="53"/>
        <v>6460</v>
      </c>
      <c r="L106" s="669">
        <v>1740</v>
      </c>
      <c r="M106" s="667">
        <v>19541</v>
      </c>
      <c r="N106" s="670">
        <f t="shared" si="54"/>
        <v>1740</v>
      </c>
      <c r="O106" s="668">
        <f t="shared" si="55"/>
        <v>8200</v>
      </c>
      <c r="P106" s="669">
        <f t="shared" si="56"/>
        <v>410</v>
      </c>
      <c r="Q106" s="667">
        <v>19541</v>
      </c>
      <c r="R106" s="668">
        <f t="shared" si="57"/>
        <v>410</v>
      </c>
      <c r="S106" s="666">
        <f t="shared" si="58"/>
        <v>8610</v>
      </c>
      <c r="T106" s="671">
        <f t="shared" si="59"/>
        <v>0</v>
      </c>
      <c r="U106" s="659">
        <f t="shared" si="60"/>
        <v>0</v>
      </c>
    </row>
    <row r="107" spans="1:21" ht="18" customHeight="1">
      <c r="A107" s="713">
        <v>8</v>
      </c>
      <c r="B107" s="737"/>
      <c r="C107" s="737"/>
      <c r="D107" s="737"/>
      <c r="E107" s="737" t="s">
        <v>659</v>
      </c>
      <c r="F107" s="713" t="s">
        <v>531</v>
      </c>
      <c r="G107" s="694"/>
      <c r="H107" s="694" t="s">
        <v>532</v>
      </c>
      <c r="I107" s="669">
        <v>5970</v>
      </c>
      <c r="J107" s="667">
        <v>19541</v>
      </c>
      <c r="K107" s="668">
        <f t="shared" si="53"/>
        <v>5970</v>
      </c>
      <c r="L107" s="669">
        <v>2230</v>
      </c>
      <c r="M107" s="667">
        <v>19541</v>
      </c>
      <c r="N107" s="670">
        <f t="shared" si="54"/>
        <v>2230</v>
      </c>
      <c r="O107" s="668">
        <f t="shared" si="55"/>
        <v>8200</v>
      </c>
      <c r="P107" s="669">
        <f t="shared" si="56"/>
        <v>410</v>
      </c>
      <c r="Q107" s="667">
        <v>19541</v>
      </c>
      <c r="R107" s="668">
        <f t="shared" si="57"/>
        <v>410</v>
      </c>
      <c r="S107" s="666">
        <f t="shared" si="58"/>
        <v>8610</v>
      </c>
      <c r="T107" s="671">
        <f t="shared" si="59"/>
        <v>0</v>
      </c>
      <c r="U107" s="659">
        <f t="shared" si="60"/>
        <v>0</v>
      </c>
    </row>
    <row r="108" spans="1:21" ht="18" customHeight="1">
      <c r="A108" s="709">
        <v>9</v>
      </c>
      <c r="B108" s="737"/>
      <c r="C108" s="737"/>
      <c r="D108" s="737"/>
      <c r="E108" s="737" t="s">
        <v>660</v>
      </c>
      <c r="F108" s="713" t="s">
        <v>531</v>
      </c>
      <c r="G108" s="709"/>
      <c r="H108" s="665" t="s">
        <v>532</v>
      </c>
      <c r="I108" s="669">
        <v>5760</v>
      </c>
      <c r="J108" s="667">
        <v>19541</v>
      </c>
      <c r="K108" s="668">
        <f t="shared" si="53"/>
        <v>5760</v>
      </c>
      <c r="L108" s="669">
        <v>2440</v>
      </c>
      <c r="M108" s="667">
        <v>19541</v>
      </c>
      <c r="N108" s="670">
        <f t="shared" si="54"/>
        <v>2440</v>
      </c>
      <c r="O108" s="668">
        <f t="shared" si="55"/>
        <v>8200</v>
      </c>
      <c r="P108" s="669">
        <f t="shared" si="56"/>
        <v>410</v>
      </c>
      <c r="Q108" s="667">
        <v>19541</v>
      </c>
      <c r="R108" s="668">
        <f t="shared" si="57"/>
        <v>410</v>
      </c>
      <c r="S108" s="666">
        <f t="shared" si="58"/>
        <v>8610</v>
      </c>
      <c r="T108" s="671">
        <f t="shared" si="59"/>
        <v>0</v>
      </c>
      <c r="U108" s="659">
        <f t="shared" si="60"/>
        <v>0</v>
      </c>
    </row>
    <row r="109" spans="1:21" ht="18" customHeight="1">
      <c r="A109" s="709">
        <v>10</v>
      </c>
      <c r="B109" s="738"/>
      <c r="C109" s="738"/>
      <c r="D109" s="738"/>
      <c r="E109" s="737" t="s">
        <v>661</v>
      </c>
      <c r="F109" s="713" t="s">
        <v>531</v>
      </c>
      <c r="G109" s="694" t="s">
        <v>532</v>
      </c>
      <c r="H109" s="694"/>
      <c r="I109" s="696">
        <v>5080</v>
      </c>
      <c r="J109" s="667">
        <v>19541</v>
      </c>
      <c r="K109" s="668">
        <f t="shared" si="53"/>
        <v>5080</v>
      </c>
      <c r="L109" s="696">
        <v>1500</v>
      </c>
      <c r="M109" s="667">
        <v>19541</v>
      </c>
      <c r="N109" s="670">
        <f t="shared" si="54"/>
        <v>1500</v>
      </c>
      <c r="O109" s="698">
        <f t="shared" si="55"/>
        <v>6580</v>
      </c>
      <c r="P109" s="669">
        <f t="shared" si="56"/>
        <v>329</v>
      </c>
      <c r="Q109" s="667">
        <v>19541</v>
      </c>
      <c r="R109" s="668">
        <f t="shared" si="57"/>
        <v>329</v>
      </c>
      <c r="S109" s="695">
        <f t="shared" si="58"/>
        <v>6909</v>
      </c>
      <c r="T109" s="671">
        <v>0</v>
      </c>
      <c r="U109" s="659">
        <f>+I109+L109-6580</f>
        <v>0</v>
      </c>
    </row>
    <row r="110" spans="1:21" ht="18" customHeight="1">
      <c r="A110" s="709">
        <v>11</v>
      </c>
      <c r="B110" s="670"/>
      <c r="C110" s="670"/>
      <c r="D110" s="737" t="s">
        <v>662</v>
      </c>
      <c r="E110" s="736" t="s">
        <v>663</v>
      </c>
      <c r="F110" s="709" t="s">
        <v>531</v>
      </c>
      <c r="G110" s="709"/>
      <c r="H110" s="665" t="s">
        <v>532</v>
      </c>
      <c r="I110" s="669">
        <v>6460</v>
      </c>
      <c r="J110" s="667">
        <v>19541</v>
      </c>
      <c r="K110" s="668">
        <f t="shared" si="53"/>
        <v>6460</v>
      </c>
      <c r="L110" s="669">
        <v>1740</v>
      </c>
      <c r="M110" s="667">
        <v>19541</v>
      </c>
      <c r="N110" s="670">
        <f t="shared" si="54"/>
        <v>1740</v>
      </c>
      <c r="O110" s="668">
        <f t="shared" si="55"/>
        <v>8200</v>
      </c>
      <c r="P110" s="669">
        <f t="shared" si="56"/>
        <v>410</v>
      </c>
      <c r="Q110" s="667">
        <v>19541</v>
      </c>
      <c r="R110" s="668">
        <f t="shared" si="57"/>
        <v>410</v>
      </c>
      <c r="S110" s="666">
        <f t="shared" si="58"/>
        <v>8610</v>
      </c>
      <c r="T110" s="671">
        <f>(8200*1)-O110</f>
        <v>0</v>
      </c>
      <c r="U110" s="659">
        <f>+I110+L110-8200</f>
        <v>0</v>
      </c>
    </row>
    <row r="111" spans="1:21" ht="18" customHeight="1">
      <c r="A111" s="709">
        <v>12</v>
      </c>
      <c r="B111" s="697"/>
      <c r="C111" s="697"/>
      <c r="D111" s="749"/>
      <c r="E111" s="737" t="s">
        <v>664</v>
      </c>
      <c r="F111" s="713" t="s">
        <v>531</v>
      </c>
      <c r="G111" s="713"/>
      <c r="H111" s="694" t="s">
        <v>532</v>
      </c>
      <c r="I111" s="696">
        <v>6460</v>
      </c>
      <c r="J111" s="667">
        <v>19541</v>
      </c>
      <c r="K111" s="668">
        <f t="shared" si="53"/>
        <v>6460</v>
      </c>
      <c r="L111" s="696">
        <v>1740</v>
      </c>
      <c r="M111" s="667">
        <v>19541</v>
      </c>
      <c r="N111" s="670">
        <f t="shared" si="54"/>
        <v>1740</v>
      </c>
      <c r="O111" s="698">
        <f t="shared" si="55"/>
        <v>8200</v>
      </c>
      <c r="P111" s="669">
        <f t="shared" si="56"/>
        <v>410</v>
      </c>
      <c r="Q111" s="667">
        <v>19541</v>
      </c>
      <c r="R111" s="668">
        <f t="shared" si="57"/>
        <v>410</v>
      </c>
      <c r="S111" s="695">
        <f t="shared" si="58"/>
        <v>8610</v>
      </c>
      <c r="T111" s="671">
        <f>(8200*1)-O111</f>
        <v>0</v>
      </c>
      <c r="U111" s="659">
        <f>+I111+L111-8200</f>
        <v>0</v>
      </c>
    </row>
    <row r="112" spans="1:21" ht="18" customHeight="1">
      <c r="A112" s="750"/>
      <c r="B112" s="1147" t="s">
        <v>665</v>
      </c>
      <c r="C112" s="1148"/>
      <c r="D112" s="1148"/>
      <c r="E112" s="1149"/>
      <c r="F112" s="674"/>
      <c r="G112" s="675"/>
      <c r="H112" s="676"/>
      <c r="I112" s="677">
        <f>SUM(I100:I111)</f>
        <v>74950</v>
      </c>
      <c r="J112" s="677"/>
      <c r="K112" s="677">
        <f>SUM(K100:K111)</f>
        <v>74950</v>
      </c>
      <c r="L112" s="677">
        <f>SUM(L100:L111)</f>
        <v>21830</v>
      </c>
      <c r="M112" s="677"/>
      <c r="N112" s="677"/>
      <c r="O112" s="677">
        <f>SUM(O100:O111)</f>
        <v>96780</v>
      </c>
      <c r="P112" s="677">
        <f>SUM(P100:P111)</f>
        <v>4839</v>
      </c>
      <c r="Q112" s="677"/>
      <c r="R112" s="677">
        <f>SUM(R100:R111)</f>
        <v>4839</v>
      </c>
      <c r="S112" s="677">
        <f>SUM(S100:S111)</f>
        <v>101619</v>
      </c>
      <c r="T112" s="678"/>
      <c r="U112" s="679"/>
    </row>
    <row r="113" spans="1:21" ht="18" customHeight="1">
      <c r="A113" s="700">
        <v>1</v>
      </c>
      <c r="B113" s="703" t="s">
        <v>137</v>
      </c>
      <c r="C113" s="721" t="s">
        <v>289</v>
      </c>
      <c r="D113" s="703" t="s">
        <v>666</v>
      </c>
      <c r="E113" s="703" t="s">
        <v>667</v>
      </c>
      <c r="F113" s="700" t="s">
        <v>531</v>
      </c>
      <c r="G113" s="705"/>
      <c r="H113" s="706" t="s">
        <v>532</v>
      </c>
      <c r="I113" s="707">
        <v>6710</v>
      </c>
      <c r="J113" s="667">
        <v>19541</v>
      </c>
      <c r="K113" s="687">
        <f>I113*1</f>
        <v>6710</v>
      </c>
      <c r="L113" s="707">
        <v>1500</v>
      </c>
      <c r="M113" s="667">
        <v>19541</v>
      </c>
      <c r="N113" s="670">
        <f>L113*1</f>
        <v>1500</v>
      </c>
      <c r="O113" s="687">
        <f>+K113+N113</f>
        <v>8210</v>
      </c>
      <c r="P113" s="707">
        <f>(I113+L113-U113)*5/100</f>
        <v>410</v>
      </c>
      <c r="Q113" s="667">
        <v>19541</v>
      </c>
      <c r="R113" s="668">
        <f>P113*1</f>
        <v>410</v>
      </c>
      <c r="S113" s="707">
        <f>SUM(K113,N113,R113)</f>
        <v>8620</v>
      </c>
      <c r="T113" s="751">
        <f>(8200*1)-O113</f>
        <v>-10</v>
      </c>
      <c r="U113" s="659">
        <f>+I113+L113-8200</f>
        <v>10</v>
      </c>
    </row>
    <row r="114" spans="1:21" ht="18" customHeight="1">
      <c r="A114" s="709">
        <v>2</v>
      </c>
      <c r="B114" s="724" t="s">
        <v>668</v>
      </c>
      <c r="C114" s="711"/>
      <c r="D114" s="710"/>
      <c r="E114" s="710" t="s">
        <v>669</v>
      </c>
      <c r="F114" s="709" t="s">
        <v>531</v>
      </c>
      <c r="G114" s="712"/>
      <c r="H114" s="665" t="s">
        <v>532</v>
      </c>
      <c r="I114" s="669">
        <v>6710</v>
      </c>
      <c r="J114" s="667">
        <v>19541</v>
      </c>
      <c r="K114" s="668">
        <f>I114*1</f>
        <v>6710</v>
      </c>
      <c r="L114" s="669">
        <v>1500</v>
      </c>
      <c r="M114" s="667">
        <v>19541</v>
      </c>
      <c r="N114" s="670">
        <f>L114*1</f>
        <v>1500</v>
      </c>
      <c r="O114" s="668">
        <f>+K114+N114</f>
        <v>8210</v>
      </c>
      <c r="P114" s="669">
        <f>(I114+L114-U114)*5/100</f>
        <v>410</v>
      </c>
      <c r="Q114" s="667">
        <v>19541</v>
      </c>
      <c r="R114" s="668">
        <f>P114*1</f>
        <v>410</v>
      </c>
      <c r="S114" s="669">
        <f>SUM(K114,N114,R114)</f>
        <v>8620</v>
      </c>
      <c r="T114" s="752">
        <f>(8200*1)-O114</f>
        <v>-10</v>
      </c>
      <c r="U114" s="659">
        <f>+I114+L114-8200</f>
        <v>10</v>
      </c>
    </row>
    <row r="115" spans="1:21" ht="18" customHeight="1">
      <c r="A115" s="713">
        <v>3</v>
      </c>
      <c r="B115" s="715"/>
      <c r="C115" s="715"/>
      <c r="D115" s="715"/>
      <c r="E115" s="715" t="s">
        <v>670</v>
      </c>
      <c r="F115" s="713" t="s">
        <v>531</v>
      </c>
      <c r="G115" s="717"/>
      <c r="H115" s="694" t="s">
        <v>532</v>
      </c>
      <c r="I115" s="696">
        <v>6210</v>
      </c>
      <c r="J115" s="667">
        <v>19541</v>
      </c>
      <c r="K115" s="698">
        <f>I115*1</f>
        <v>6210</v>
      </c>
      <c r="L115" s="696">
        <v>1990</v>
      </c>
      <c r="M115" s="667">
        <v>19541</v>
      </c>
      <c r="N115" s="670">
        <f>L115*1</f>
        <v>1990</v>
      </c>
      <c r="O115" s="698">
        <f>+K115+N115</f>
        <v>8200</v>
      </c>
      <c r="P115" s="696">
        <f>(I115+L115-U115)*5/100</f>
        <v>410</v>
      </c>
      <c r="Q115" s="667">
        <v>19541</v>
      </c>
      <c r="R115" s="668">
        <f>P115*1</f>
        <v>410</v>
      </c>
      <c r="S115" s="696">
        <f>SUM(K115,N115,R115)</f>
        <v>8610</v>
      </c>
      <c r="T115" s="753">
        <f>(8200*1)-O115</f>
        <v>0</v>
      </c>
      <c r="U115" s="659">
        <f>+I115+L115-8200</f>
        <v>0</v>
      </c>
    </row>
    <row r="116" spans="1:22" ht="18" customHeight="1">
      <c r="A116" s="674"/>
      <c r="B116" s="1147" t="s">
        <v>671</v>
      </c>
      <c r="C116" s="1148"/>
      <c r="D116" s="1148"/>
      <c r="E116" s="1149"/>
      <c r="F116" s="674"/>
      <c r="G116" s="676"/>
      <c r="H116" s="675"/>
      <c r="I116" s="677">
        <f>SUM(I113:I115)</f>
        <v>19630</v>
      </c>
      <c r="J116" s="677"/>
      <c r="K116" s="718">
        <f>SUM(K113:K115)</f>
        <v>19630</v>
      </c>
      <c r="L116" s="677">
        <f>SUM(L113:L115)</f>
        <v>4990</v>
      </c>
      <c r="M116" s="677"/>
      <c r="N116" s="677"/>
      <c r="O116" s="677">
        <f>SUM(O113:O115)</f>
        <v>24620</v>
      </c>
      <c r="P116" s="677">
        <f>SUM(P113:P115)</f>
        <v>1230</v>
      </c>
      <c r="Q116" s="677"/>
      <c r="R116" s="677">
        <f>SUM(R113:R115)</f>
        <v>1230</v>
      </c>
      <c r="S116" s="678">
        <f>SUM(S113:S115)</f>
        <v>25850</v>
      </c>
      <c r="T116" s="754">
        <f>SUM(T113:T115)</f>
        <v>-20</v>
      </c>
      <c r="U116" s="659"/>
      <c r="V116" t="s">
        <v>637</v>
      </c>
    </row>
    <row r="117" spans="1:21" ht="18" customHeight="1" thickBot="1">
      <c r="A117" s="680"/>
      <c r="B117" s="681"/>
      <c r="C117" s="681"/>
      <c r="D117" s="681"/>
      <c r="E117" s="681"/>
      <c r="F117" s="680"/>
      <c r="G117" s="683"/>
      <c r="H117" s="682"/>
      <c r="I117" s="684"/>
      <c r="J117" s="684"/>
      <c r="K117" s="755"/>
      <c r="L117" s="684"/>
      <c r="M117" s="684"/>
      <c r="N117" s="684"/>
      <c r="O117" s="684"/>
      <c r="P117" s="684"/>
      <c r="Q117" s="728" t="s">
        <v>540</v>
      </c>
      <c r="R117" s="728"/>
      <c r="S117" s="685">
        <f>+S116+T116</f>
        <v>25830</v>
      </c>
      <c r="T117" s="756"/>
      <c r="U117" s="679"/>
    </row>
    <row r="118" spans="1:21" ht="18" customHeight="1" thickTop="1">
      <c r="A118" s="648">
        <v>1</v>
      </c>
      <c r="B118" s="649" t="s">
        <v>59</v>
      </c>
      <c r="C118" s="649" t="s">
        <v>336</v>
      </c>
      <c r="D118" s="649" t="s">
        <v>672</v>
      </c>
      <c r="E118" s="650" t="s">
        <v>673</v>
      </c>
      <c r="F118" s="648" t="s">
        <v>531</v>
      </c>
      <c r="G118" s="651"/>
      <c r="H118" s="652" t="s">
        <v>532</v>
      </c>
      <c r="I118" s="653">
        <v>6710</v>
      </c>
      <c r="J118" s="667">
        <v>19541</v>
      </c>
      <c r="K118" s="655">
        <f>I118*1</f>
        <v>6710</v>
      </c>
      <c r="L118" s="656">
        <v>1500</v>
      </c>
      <c r="M118" s="667">
        <v>19541</v>
      </c>
      <c r="N118" s="670">
        <f>L118*1</f>
        <v>1500</v>
      </c>
      <c r="O118" s="655">
        <f>+K118+N118</f>
        <v>8210</v>
      </c>
      <c r="P118" s="656">
        <f>(I118+L118-U118)*5/100</f>
        <v>410</v>
      </c>
      <c r="Q118" s="757">
        <v>19541</v>
      </c>
      <c r="R118" s="687">
        <f>P118*1</f>
        <v>410</v>
      </c>
      <c r="S118" s="688">
        <f>SUM(K118,N118,R118)</f>
        <v>8620</v>
      </c>
      <c r="T118" s="751">
        <f>(8200*1)-O118</f>
        <v>-10</v>
      </c>
      <c r="U118" s="659">
        <f>+I118+L118-8200</f>
        <v>10</v>
      </c>
    </row>
    <row r="119" spans="1:21" ht="18" customHeight="1">
      <c r="A119" s="758">
        <v>2</v>
      </c>
      <c r="B119" s="759" t="s">
        <v>674</v>
      </c>
      <c r="C119" s="760"/>
      <c r="D119" s="760"/>
      <c r="E119" s="761" t="s">
        <v>675</v>
      </c>
      <c r="F119" s="758" t="s">
        <v>531</v>
      </c>
      <c r="G119" s="762"/>
      <c r="H119" s="763" t="s">
        <v>532</v>
      </c>
      <c r="I119" s="764">
        <v>6710</v>
      </c>
      <c r="J119" s="667">
        <v>19541</v>
      </c>
      <c r="K119" s="668">
        <f>I119*1</f>
        <v>6710</v>
      </c>
      <c r="L119" s="669">
        <v>1500</v>
      </c>
      <c r="M119" s="667">
        <v>19541</v>
      </c>
      <c r="N119" s="670">
        <f>L119*1</f>
        <v>1500</v>
      </c>
      <c r="O119" s="668">
        <f>+K119+N119</f>
        <v>8210</v>
      </c>
      <c r="P119" s="669">
        <f>(I119+L119-U119)*5/100</f>
        <v>410</v>
      </c>
      <c r="Q119" s="667">
        <v>19541</v>
      </c>
      <c r="R119" s="668">
        <f>P119*1</f>
        <v>410</v>
      </c>
      <c r="S119" s="666">
        <f>SUM(K119,N119,R119)</f>
        <v>8620</v>
      </c>
      <c r="T119" s="752">
        <f>(8200*1)-O119</f>
        <v>-10</v>
      </c>
      <c r="U119" s="659">
        <f>+I119+L119-8200</f>
        <v>10</v>
      </c>
    </row>
    <row r="120" spans="1:21" ht="18" customHeight="1">
      <c r="A120" s="640">
        <v>3</v>
      </c>
      <c r="B120" s="765"/>
      <c r="C120" s="766"/>
      <c r="D120" s="766"/>
      <c r="E120" s="761" t="s">
        <v>676</v>
      </c>
      <c r="F120" s="758" t="s">
        <v>531</v>
      </c>
      <c r="G120" s="762"/>
      <c r="H120" s="763" t="s">
        <v>532</v>
      </c>
      <c r="I120" s="764">
        <v>5760</v>
      </c>
      <c r="J120" s="667">
        <v>19541</v>
      </c>
      <c r="K120" s="668">
        <f>I120*1</f>
        <v>5760</v>
      </c>
      <c r="L120" s="669">
        <v>2440</v>
      </c>
      <c r="M120" s="667">
        <v>19541</v>
      </c>
      <c r="N120" s="670">
        <f>L120*1</f>
        <v>2440</v>
      </c>
      <c r="O120" s="668">
        <f>+K120+N120</f>
        <v>8200</v>
      </c>
      <c r="P120" s="669">
        <f>(I120+L120-U120)*5/100</f>
        <v>410</v>
      </c>
      <c r="Q120" s="667">
        <v>19541</v>
      </c>
      <c r="R120" s="668">
        <f>P120*1</f>
        <v>410</v>
      </c>
      <c r="S120" s="666">
        <f>SUM(K120,N120,R120)</f>
        <v>8610</v>
      </c>
      <c r="T120" s="752">
        <f>(8200*1)-O120</f>
        <v>0</v>
      </c>
      <c r="U120" s="659">
        <f>+I120+L120-8200</f>
        <v>0</v>
      </c>
    </row>
    <row r="121" spans="1:21" ht="18" customHeight="1">
      <c r="A121" s="640"/>
      <c r="B121" s="767"/>
      <c r="C121" s="766"/>
      <c r="D121" s="766"/>
      <c r="E121" s="768"/>
      <c r="F121" s="640"/>
      <c r="G121" s="769"/>
      <c r="H121" s="770"/>
      <c r="I121" s="646"/>
      <c r="J121" s="742"/>
      <c r="K121" s="743"/>
      <c r="L121" s="684"/>
      <c r="M121" s="742"/>
      <c r="N121" s="681"/>
      <c r="O121" s="743"/>
      <c r="P121" s="684"/>
      <c r="Q121" s="742"/>
      <c r="R121" s="743"/>
      <c r="S121" s="771"/>
      <c r="T121" s="772"/>
      <c r="U121" s="659"/>
    </row>
    <row r="122" spans="1:21" ht="18" customHeight="1">
      <c r="A122" s="674"/>
      <c r="B122" s="1147" t="s">
        <v>677</v>
      </c>
      <c r="C122" s="1148"/>
      <c r="D122" s="1148"/>
      <c r="E122" s="1149"/>
      <c r="F122" s="674"/>
      <c r="G122" s="676"/>
      <c r="H122" s="675"/>
      <c r="I122" s="677"/>
      <c r="J122" s="677"/>
      <c r="K122" s="677">
        <f>SUM(K118:K119)</f>
        <v>13420</v>
      </c>
      <c r="L122" s="677"/>
      <c r="M122" s="677"/>
      <c r="N122" s="725"/>
      <c r="O122" s="677">
        <f>SUM(O118:O119)</f>
        <v>16420</v>
      </c>
      <c r="P122" s="677"/>
      <c r="Q122" s="773"/>
      <c r="R122" s="677">
        <f>+R118+R119-R121</f>
        <v>820</v>
      </c>
      <c r="S122" s="677">
        <f>SUM(S118:S121)</f>
        <v>25850</v>
      </c>
      <c r="T122" s="754">
        <f>SUM(T118:T119)</f>
        <v>-20</v>
      </c>
      <c r="U122" s="659"/>
    </row>
    <row r="123" spans="1:21" ht="18" customHeight="1" thickBot="1">
      <c r="A123" s="774"/>
      <c r="B123" s="775"/>
      <c r="C123" s="775"/>
      <c r="D123" s="775"/>
      <c r="E123" s="775"/>
      <c r="F123" s="774"/>
      <c r="G123" s="776"/>
      <c r="H123" s="777"/>
      <c r="I123" s="778"/>
      <c r="J123" s="778"/>
      <c r="K123" s="778"/>
      <c r="L123" s="778"/>
      <c r="M123" s="778"/>
      <c r="N123" s="779"/>
      <c r="O123" s="778"/>
      <c r="P123" s="778"/>
      <c r="Q123" s="780" t="s">
        <v>540</v>
      </c>
      <c r="R123" s="728"/>
      <c r="S123" s="728">
        <f>+S122+T122</f>
        <v>25830</v>
      </c>
      <c r="T123" s="756"/>
      <c r="U123" s="679"/>
    </row>
    <row r="124" spans="1:21" ht="18" customHeight="1" thickTop="1">
      <c r="A124" s="747">
        <v>1</v>
      </c>
      <c r="B124" s="748" t="s">
        <v>137</v>
      </c>
      <c r="C124" s="736" t="s">
        <v>138</v>
      </c>
      <c r="D124" s="736" t="s">
        <v>678</v>
      </c>
      <c r="E124" s="737" t="s">
        <v>679</v>
      </c>
      <c r="F124" s="709" t="s">
        <v>531</v>
      </c>
      <c r="G124" s="709"/>
      <c r="H124" s="665" t="s">
        <v>532</v>
      </c>
      <c r="I124" s="669">
        <v>6710</v>
      </c>
      <c r="J124" s="667">
        <v>19541</v>
      </c>
      <c r="K124" s="668">
        <f>I124*1</f>
        <v>6710</v>
      </c>
      <c r="L124" s="669">
        <v>1490</v>
      </c>
      <c r="M124" s="667">
        <v>19541</v>
      </c>
      <c r="N124" s="670">
        <f>L124*1</f>
        <v>1490</v>
      </c>
      <c r="O124" s="668">
        <f>+K124+N124</f>
        <v>8200</v>
      </c>
      <c r="P124" s="669">
        <f>(I124+L124-U124)*5/100</f>
        <v>410</v>
      </c>
      <c r="Q124" s="757">
        <v>19541</v>
      </c>
      <c r="R124" s="687">
        <f>P124*1</f>
        <v>410</v>
      </c>
      <c r="S124" s="688">
        <f>SUM(K124,N124,R124)</f>
        <v>8610</v>
      </c>
      <c r="T124" s="689">
        <f>(8200*1)-O124</f>
        <v>0</v>
      </c>
      <c r="U124" s="659">
        <f>+I124+L124-8200</f>
        <v>0</v>
      </c>
    </row>
    <row r="125" spans="1:21" ht="18" customHeight="1">
      <c r="A125" s="709">
        <v>2</v>
      </c>
      <c r="B125" s="781" t="s">
        <v>680</v>
      </c>
      <c r="C125" s="737"/>
      <c r="D125" s="737"/>
      <c r="E125" s="737" t="s">
        <v>681</v>
      </c>
      <c r="F125" s="709" t="s">
        <v>531</v>
      </c>
      <c r="G125" s="709"/>
      <c r="H125" s="665" t="s">
        <v>532</v>
      </c>
      <c r="I125" s="669">
        <v>6710</v>
      </c>
      <c r="J125" s="667">
        <v>19541</v>
      </c>
      <c r="K125" s="668">
        <f>I125*1</f>
        <v>6710</v>
      </c>
      <c r="L125" s="669">
        <v>1490</v>
      </c>
      <c r="M125" s="667">
        <v>19541</v>
      </c>
      <c r="N125" s="670">
        <f>L125*1</f>
        <v>1490</v>
      </c>
      <c r="O125" s="668">
        <f>+K125+N125</f>
        <v>8200</v>
      </c>
      <c r="P125" s="669">
        <f>(I125+L125-U125)*5/100</f>
        <v>410</v>
      </c>
      <c r="Q125" s="667">
        <v>19541</v>
      </c>
      <c r="R125" s="668">
        <f>P125*1</f>
        <v>410</v>
      </c>
      <c r="S125" s="666">
        <f>SUM(K125,N125,R125)</f>
        <v>8610</v>
      </c>
      <c r="T125" s="671">
        <f>(8200*1)-O125</f>
        <v>0</v>
      </c>
      <c r="U125" s="659">
        <f>+I125+L125-8200</f>
        <v>0</v>
      </c>
    </row>
    <row r="126" spans="1:21" ht="18" customHeight="1">
      <c r="A126" s="709">
        <v>3</v>
      </c>
      <c r="B126" s="737"/>
      <c r="C126" s="737"/>
      <c r="D126" s="737"/>
      <c r="E126" s="737" t="s">
        <v>682</v>
      </c>
      <c r="F126" s="709" t="s">
        <v>531</v>
      </c>
      <c r="G126" s="709"/>
      <c r="H126" s="665" t="s">
        <v>532</v>
      </c>
      <c r="I126" s="669">
        <v>6710</v>
      </c>
      <c r="J126" s="667">
        <v>19541</v>
      </c>
      <c r="K126" s="668">
        <f>I126*1</f>
        <v>6710</v>
      </c>
      <c r="L126" s="669">
        <v>1490</v>
      </c>
      <c r="M126" s="667">
        <v>19541</v>
      </c>
      <c r="N126" s="670">
        <f>L126*1</f>
        <v>1490</v>
      </c>
      <c r="O126" s="668">
        <f>+K126+N126</f>
        <v>8200</v>
      </c>
      <c r="P126" s="669">
        <f>(I126+L126-U126)*5/100</f>
        <v>410</v>
      </c>
      <c r="Q126" s="667">
        <v>19541</v>
      </c>
      <c r="R126" s="668">
        <f>P126*1</f>
        <v>410</v>
      </c>
      <c r="S126" s="666">
        <f>SUM(K126,N126,R126)</f>
        <v>8610</v>
      </c>
      <c r="T126" s="671">
        <f>(8200*1)-O126</f>
        <v>0</v>
      </c>
      <c r="U126" s="659">
        <f>+I126+L126-8200</f>
        <v>0</v>
      </c>
    </row>
    <row r="127" spans="1:21" ht="18" customHeight="1">
      <c r="A127" s="674"/>
      <c r="B127" s="1147" t="s">
        <v>683</v>
      </c>
      <c r="C127" s="1148"/>
      <c r="D127" s="1148"/>
      <c r="E127" s="1149"/>
      <c r="F127" s="674"/>
      <c r="G127" s="675"/>
      <c r="H127" s="676"/>
      <c r="I127" s="677">
        <f>SUM(I124:I126)</f>
        <v>20130</v>
      </c>
      <c r="J127" s="677"/>
      <c r="K127" s="677">
        <f>SUM(K124:K126)</f>
        <v>20130</v>
      </c>
      <c r="L127" s="677">
        <f>SUM(L124:L126)</f>
        <v>4470</v>
      </c>
      <c r="M127" s="677"/>
      <c r="N127" s="677"/>
      <c r="O127" s="677">
        <f>SUM(O124:O126)</f>
        <v>24600</v>
      </c>
      <c r="P127" s="677">
        <f>SUM(P124:P126)</f>
        <v>1230</v>
      </c>
      <c r="Q127" s="677"/>
      <c r="R127" s="677">
        <f>SUM(R124:R126)</f>
        <v>1230</v>
      </c>
      <c r="S127" s="677">
        <f>SUM(S124:S126)</f>
        <v>25830</v>
      </c>
      <c r="T127" s="678">
        <v>0</v>
      </c>
      <c r="U127" s="679"/>
    </row>
    <row r="128" spans="1:21" ht="18" customHeight="1">
      <c r="A128" s="700">
        <v>1</v>
      </c>
      <c r="B128" s="703" t="s">
        <v>60</v>
      </c>
      <c r="C128" s="703" t="s">
        <v>349</v>
      </c>
      <c r="D128" s="782" t="s">
        <v>684</v>
      </c>
      <c r="E128" s="703" t="s">
        <v>685</v>
      </c>
      <c r="F128" s="700" t="s">
        <v>531</v>
      </c>
      <c r="G128" s="705"/>
      <c r="H128" s="706" t="s">
        <v>532</v>
      </c>
      <c r="I128" s="707">
        <v>6210</v>
      </c>
      <c r="J128" s="667">
        <v>19541</v>
      </c>
      <c r="K128" s="687">
        <f>I128*1</f>
        <v>6210</v>
      </c>
      <c r="L128" s="707">
        <v>1990</v>
      </c>
      <c r="M128" s="667">
        <v>19541</v>
      </c>
      <c r="N128" s="670">
        <f>L128*1</f>
        <v>1990</v>
      </c>
      <c r="O128" s="687">
        <f>+K128+N128</f>
        <v>8200</v>
      </c>
      <c r="P128" s="707">
        <f>(I128+L128)*5/100</f>
        <v>410</v>
      </c>
      <c r="Q128" s="667">
        <v>19541</v>
      </c>
      <c r="R128" s="668">
        <f>P128*1</f>
        <v>410</v>
      </c>
      <c r="S128" s="707">
        <f>SUM(K128,N128,R128)</f>
        <v>8610</v>
      </c>
      <c r="T128" s="751">
        <f>(8200*1)-O128</f>
        <v>0</v>
      </c>
      <c r="U128" s="659">
        <f>+I128+L128-8200</f>
        <v>0</v>
      </c>
    </row>
    <row r="129" spans="1:21" ht="18" customHeight="1">
      <c r="A129" s="713"/>
      <c r="B129" s="715"/>
      <c r="C129" s="716"/>
      <c r="D129" s="715"/>
      <c r="E129" s="715"/>
      <c r="F129" s="713"/>
      <c r="G129" s="694"/>
      <c r="H129" s="694"/>
      <c r="I129" s="696"/>
      <c r="J129" s="783"/>
      <c r="K129" s="698"/>
      <c r="L129" s="696"/>
      <c r="M129" s="783"/>
      <c r="N129" s="714"/>
      <c r="O129" s="698"/>
      <c r="P129" s="784"/>
      <c r="Q129" s="783"/>
      <c r="R129" s="785"/>
      <c r="S129" s="784"/>
      <c r="T129" s="753"/>
      <c r="U129" s="659"/>
    </row>
    <row r="130" spans="1:21" ht="18" customHeight="1">
      <c r="A130" s="674"/>
      <c r="B130" s="1147" t="s">
        <v>686</v>
      </c>
      <c r="C130" s="1148"/>
      <c r="D130" s="1148"/>
      <c r="E130" s="1149"/>
      <c r="F130" s="674"/>
      <c r="G130" s="676"/>
      <c r="H130" s="675"/>
      <c r="I130" s="677"/>
      <c r="J130" s="677"/>
      <c r="K130" s="677">
        <f>SUM(K128:K129)</f>
        <v>6210</v>
      </c>
      <c r="L130" s="677"/>
      <c r="M130" s="677"/>
      <c r="N130" s="677"/>
      <c r="O130" s="677">
        <f>SUM(O128:O129)</f>
        <v>8200</v>
      </c>
      <c r="P130" s="677"/>
      <c r="Q130" s="677"/>
      <c r="R130" s="677">
        <f>SUM(R128:R129)</f>
        <v>410</v>
      </c>
      <c r="S130" s="678">
        <f>SUM(S128:S129)</f>
        <v>8610</v>
      </c>
      <c r="T130" s="754"/>
      <c r="U130" s="659"/>
    </row>
    <row r="131" spans="1:21" ht="18" customHeight="1">
      <c r="A131" s="700">
        <v>1</v>
      </c>
      <c r="B131" s="703" t="s">
        <v>354</v>
      </c>
      <c r="C131" s="703" t="s">
        <v>359</v>
      </c>
      <c r="D131" s="703" t="s">
        <v>687</v>
      </c>
      <c r="E131" s="703" t="s">
        <v>688</v>
      </c>
      <c r="F131" s="700" t="s">
        <v>531</v>
      </c>
      <c r="G131" s="705"/>
      <c r="H131" s="706" t="s">
        <v>532</v>
      </c>
      <c r="I131" s="707">
        <v>6460</v>
      </c>
      <c r="J131" s="667">
        <v>19541</v>
      </c>
      <c r="K131" s="687">
        <f>I131*1</f>
        <v>6460</v>
      </c>
      <c r="L131" s="707">
        <v>1740</v>
      </c>
      <c r="M131" s="667">
        <v>19541</v>
      </c>
      <c r="N131" s="670">
        <f>L131*1</f>
        <v>1740</v>
      </c>
      <c r="O131" s="687">
        <f>+K131+N131</f>
        <v>8200</v>
      </c>
      <c r="P131" s="707">
        <f>(I131+L131)*5/100</f>
        <v>410</v>
      </c>
      <c r="Q131" s="667">
        <v>19541</v>
      </c>
      <c r="R131" s="668">
        <f>P131*1</f>
        <v>410</v>
      </c>
      <c r="S131" s="707">
        <f>SUM(K131,N131,R131)</f>
        <v>8610</v>
      </c>
      <c r="T131" s="751">
        <f>(8200*1)-O131</f>
        <v>0</v>
      </c>
      <c r="U131" s="659">
        <f>+I131+L131-8200</f>
        <v>0</v>
      </c>
    </row>
    <row r="132" spans="1:21" ht="18" customHeight="1">
      <c r="A132" s="713">
        <v>2</v>
      </c>
      <c r="B132" s="781" t="s">
        <v>689</v>
      </c>
      <c r="C132" s="716" t="s">
        <v>584</v>
      </c>
      <c r="D132" s="715"/>
      <c r="E132" s="715" t="s">
        <v>690</v>
      </c>
      <c r="F132" s="713" t="s">
        <v>531</v>
      </c>
      <c r="G132" s="717"/>
      <c r="H132" s="694" t="s">
        <v>532</v>
      </c>
      <c r="I132" s="696">
        <v>6460</v>
      </c>
      <c r="J132" s="667">
        <v>19541</v>
      </c>
      <c r="K132" s="698">
        <f>I132*1</f>
        <v>6460</v>
      </c>
      <c r="L132" s="696">
        <f>8200-I132</f>
        <v>1740</v>
      </c>
      <c r="M132" s="667">
        <v>19541</v>
      </c>
      <c r="N132" s="670">
        <f>L132*1</f>
        <v>1740</v>
      </c>
      <c r="O132" s="698">
        <f>+K132+N132</f>
        <v>8200</v>
      </c>
      <c r="P132" s="696">
        <f>(I132+L132)*5/100</f>
        <v>410</v>
      </c>
      <c r="Q132" s="667">
        <v>19541</v>
      </c>
      <c r="R132" s="668">
        <f>P132*1</f>
        <v>410</v>
      </c>
      <c r="S132" s="696">
        <f>SUM(K132,N132,R132)</f>
        <v>8610</v>
      </c>
      <c r="T132" s="753">
        <f>(8200*1)-O132</f>
        <v>0</v>
      </c>
      <c r="U132" s="659">
        <f>+I132+L132-8200</f>
        <v>0</v>
      </c>
    </row>
    <row r="133" spans="1:21" ht="18" customHeight="1">
      <c r="A133" s="674"/>
      <c r="B133" s="1147" t="s">
        <v>691</v>
      </c>
      <c r="C133" s="1148"/>
      <c r="D133" s="1148"/>
      <c r="E133" s="1149"/>
      <c r="F133" s="674"/>
      <c r="G133" s="676"/>
      <c r="H133" s="675"/>
      <c r="I133" s="677"/>
      <c r="J133" s="677"/>
      <c r="K133" s="718">
        <f>SUM(K131:K132)</f>
        <v>12920</v>
      </c>
      <c r="L133" s="677"/>
      <c r="M133" s="677"/>
      <c r="N133" s="677">
        <f>SUM(N131:N132)</f>
        <v>3480</v>
      </c>
      <c r="O133" s="677"/>
      <c r="P133" s="677"/>
      <c r="Q133" s="677"/>
      <c r="R133" s="677">
        <f>SUM(R131:R132)</f>
        <v>820</v>
      </c>
      <c r="S133" s="678">
        <f>SUM(S131:S132)</f>
        <v>17220</v>
      </c>
      <c r="T133" s="754"/>
      <c r="U133" s="659"/>
    </row>
    <row r="134" spans="1:21" ht="18" customHeight="1">
      <c r="A134" s="700">
        <v>1</v>
      </c>
      <c r="B134" s="781" t="s">
        <v>692</v>
      </c>
      <c r="C134" s="703" t="s">
        <v>355</v>
      </c>
      <c r="D134" s="703" t="s">
        <v>693</v>
      </c>
      <c r="E134" s="703" t="s">
        <v>694</v>
      </c>
      <c r="F134" s="700" t="s">
        <v>531</v>
      </c>
      <c r="G134" s="705"/>
      <c r="H134" s="706" t="s">
        <v>532</v>
      </c>
      <c r="I134" s="707">
        <v>7940</v>
      </c>
      <c r="J134" s="667">
        <v>19541</v>
      </c>
      <c r="K134" s="687">
        <f>I134*1</f>
        <v>7940</v>
      </c>
      <c r="L134" s="707">
        <v>1500</v>
      </c>
      <c r="M134" s="667">
        <v>19541</v>
      </c>
      <c r="N134" s="670">
        <f>L134*1</f>
        <v>1500</v>
      </c>
      <c r="O134" s="687">
        <f>+K134+N134</f>
        <v>9440</v>
      </c>
      <c r="P134" s="707">
        <f>9440*5/100</f>
        <v>472</v>
      </c>
      <c r="Q134" s="667">
        <v>19541</v>
      </c>
      <c r="R134" s="668">
        <f>P134*1</f>
        <v>472</v>
      </c>
      <c r="S134" s="707">
        <f>SUM(K134,N134,R134)</f>
        <v>9912</v>
      </c>
      <c r="T134" s="751">
        <f>(9440*1)-O134</f>
        <v>0</v>
      </c>
      <c r="U134" s="659">
        <f>+I134+L134-9440</f>
        <v>0</v>
      </c>
    </row>
    <row r="135" spans="1:21" ht="18" customHeight="1">
      <c r="A135" s="709">
        <v>2</v>
      </c>
      <c r="B135" s="710"/>
      <c r="C135" s="711"/>
      <c r="D135" s="710"/>
      <c r="E135" s="710" t="s">
        <v>695</v>
      </c>
      <c r="F135" s="709" t="s">
        <v>531</v>
      </c>
      <c r="G135" s="712"/>
      <c r="H135" s="665" t="s">
        <v>532</v>
      </c>
      <c r="I135" s="669">
        <v>6710</v>
      </c>
      <c r="J135" s="667">
        <v>19541</v>
      </c>
      <c r="K135" s="668">
        <f>I135*1</f>
        <v>6710</v>
      </c>
      <c r="L135" s="669">
        <v>1500</v>
      </c>
      <c r="M135" s="667">
        <v>19541</v>
      </c>
      <c r="N135" s="670">
        <f>L135*1</f>
        <v>1500</v>
      </c>
      <c r="O135" s="668">
        <f>+K135+N135</f>
        <v>8210</v>
      </c>
      <c r="P135" s="669">
        <f>8200*5/100</f>
        <v>410</v>
      </c>
      <c r="Q135" s="667">
        <v>19541</v>
      </c>
      <c r="R135" s="668">
        <f>P135*1</f>
        <v>410</v>
      </c>
      <c r="S135" s="669">
        <f>SUM(K135,N135,R135)</f>
        <v>8620</v>
      </c>
      <c r="T135" s="752">
        <f>(8200*1)-O135</f>
        <v>-10</v>
      </c>
      <c r="U135" s="659">
        <f>+I135+L135-8200</f>
        <v>10</v>
      </c>
    </row>
    <row r="136" spans="1:21" ht="18" customHeight="1">
      <c r="A136" s="713">
        <v>3</v>
      </c>
      <c r="B136" s="715"/>
      <c r="C136" s="715"/>
      <c r="D136" s="715"/>
      <c r="E136" s="715" t="s">
        <v>696</v>
      </c>
      <c r="F136" s="713" t="s">
        <v>531</v>
      </c>
      <c r="G136" s="717"/>
      <c r="H136" s="694" t="s">
        <v>532</v>
      </c>
      <c r="I136" s="696">
        <v>6710</v>
      </c>
      <c r="J136" s="667">
        <v>19541</v>
      </c>
      <c r="K136" s="698">
        <f>I136*1</f>
        <v>6710</v>
      </c>
      <c r="L136" s="696">
        <v>1500</v>
      </c>
      <c r="M136" s="667">
        <v>19541</v>
      </c>
      <c r="N136" s="670">
        <f>L136*1</f>
        <v>1500</v>
      </c>
      <c r="O136" s="698">
        <f>+K136+N136</f>
        <v>8210</v>
      </c>
      <c r="P136" s="696">
        <f>8200*5/100</f>
        <v>410</v>
      </c>
      <c r="Q136" s="667">
        <v>19541</v>
      </c>
      <c r="R136" s="668">
        <f>P136*1</f>
        <v>410</v>
      </c>
      <c r="S136" s="696">
        <f>SUM(K136,N136,R136)</f>
        <v>8620</v>
      </c>
      <c r="T136" s="753">
        <f>(8200*1)-O136</f>
        <v>-10</v>
      </c>
      <c r="U136" s="659">
        <f>+I136+L136-8200</f>
        <v>10</v>
      </c>
    </row>
    <row r="137" spans="1:21" ht="18" customHeight="1">
      <c r="A137" s="674"/>
      <c r="B137" s="1147" t="s">
        <v>697</v>
      </c>
      <c r="C137" s="1148"/>
      <c r="D137" s="1148"/>
      <c r="E137" s="1149"/>
      <c r="F137" s="674"/>
      <c r="G137" s="676"/>
      <c r="H137" s="675"/>
      <c r="I137" s="677"/>
      <c r="J137" s="677"/>
      <c r="K137" s="718">
        <f>SUM(K134:K136)</f>
        <v>21360</v>
      </c>
      <c r="L137" s="677"/>
      <c r="M137" s="677"/>
      <c r="N137" s="677"/>
      <c r="O137" s="677">
        <f>SUM(O134:O136)</f>
        <v>25860</v>
      </c>
      <c r="P137" s="677"/>
      <c r="Q137" s="677"/>
      <c r="R137" s="677">
        <f>SUM(R134:R136)</f>
        <v>1292</v>
      </c>
      <c r="S137" s="678">
        <f>SUM(S134:S136)</f>
        <v>27152</v>
      </c>
      <c r="T137" s="754">
        <f>SUM(T134:T136)</f>
        <v>-20</v>
      </c>
      <c r="U137" s="659"/>
    </row>
    <row r="138" spans="1:21" ht="18" customHeight="1" thickBot="1">
      <c r="A138" s="680"/>
      <c r="B138" s="681"/>
      <c r="C138" s="681"/>
      <c r="D138" s="681"/>
      <c r="E138" s="681"/>
      <c r="F138" s="680"/>
      <c r="G138" s="683"/>
      <c r="H138" s="682"/>
      <c r="I138" s="684"/>
      <c r="J138" s="684"/>
      <c r="K138" s="755"/>
      <c r="L138" s="684"/>
      <c r="M138" s="684"/>
      <c r="N138" s="684"/>
      <c r="O138" s="684"/>
      <c r="P138" s="684"/>
      <c r="Q138" s="728" t="s">
        <v>540</v>
      </c>
      <c r="R138" s="728"/>
      <c r="S138" s="685">
        <f>+S137+T137</f>
        <v>27132</v>
      </c>
      <c r="T138" s="756"/>
      <c r="U138" s="679"/>
    </row>
    <row r="139" spans="1:21" ht="18" customHeight="1" thickTop="1">
      <c r="A139" s="786">
        <v>1</v>
      </c>
      <c r="B139" s="787" t="s">
        <v>61</v>
      </c>
      <c r="C139" s="787" t="s">
        <v>21</v>
      </c>
      <c r="D139" s="787" t="s">
        <v>698</v>
      </c>
      <c r="E139" s="788" t="s">
        <v>699</v>
      </c>
      <c r="F139" s="786" t="s">
        <v>531</v>
      </c>
      <c r="G139" s="789"/>
      <c r="H139" s="706" t="s">
        <v>532</v>
      </c>
      <c r="I139" s="688">
        <v>6710</v>
      </c>
      <c r="J139" s="667">
        <v>19541</v>
      </c>
      <c r="K139" s="687">
        <f aca="true" t="shared" si="61" ref="K139:K157">I139*1</f>
        <v>6710</v>
      </c>
      <c r="L139" s="707">
        <v>1500</v>
      </c>
      <c r="M139" s="667">
        <v>19541</v>
      </c>
      <c r="N139" s="670">
        <f aca="true" t="shared" si="62" ref="N139:N157">L139*1</f>
        <v>1500</v>
      </c>
      <c r="O139" s="687">
        <f aca="true" t="shared" si="63" ref="O139:O157">+K139+N139</f>
        <v>8210</v>
      </c>
      <c r="P139" s="707">
        <f aca="true" t="shared" si="64" ref="P139:P157">(I139+L139-U139)*5/100</f>
        <v>410</v>
      </c>
      <c r="Q139" s="757">
        <v>19541</v>
      </c>
      <c r="R139" s="687">
        <f aca="true" t="shared" si="65" ref="R139:R157">P139*1</f>
        <v>410</v>
      </c>
      <c r="S139" s="688">
        <f aca="true" t="shared" si="66" ref="S139:S157">SUM(K139,N139,R139)</f>
        <v>8620</v>
      </c>
      <c r="T139" s="751">
        <f aca="true" t="shared" si="67" ref="T139:T145">(8200*1)-O139</f>
        <v>-10</v>
      </c>
      <c r="U139" s="659">
        <f aca="true" t="shared" si="68" ref="U139:U145">+I139+L139-8200</f>
        <v>10</v>
      </c>
    </row>
    <row r="140" spans="1:21" ht="18" customHeight="1">
      <c r="A140" s="660">
        <v>2</v>
      </c>
      <c r="B140" s="662" t="s">
        <v>700</v>
      </c>
      <c r="C140" s="711"/>
      <c r="D140" s="661" t="s">
        <v>701</v>
      </c>
      <c r="E140" s="663" t="s">
        <v>702</v>
      </c>
      <c r="F140" s="660" t="s">
        <v>531</v>
      </c>
      <c r="G140" s="664"/>
      <c r="H140" s="665" t="s">
        <v>532</v>
      </c>
      <c r="I140" s="666">
        <v>6210</v>
      </c>
      <c r="J140" s="667">
        <v>19541</v>
      </c>
      <c r="K140" s="668">
        <f t="shared" si="61"/>
        <v>6210</v>
      </c>
      <c r="L140" s="669">
        <v>1990</v>
      </c>
      <c r="M140" s="667">
        <v>19541</v>
      </c>
      <c r="N140" s="670">
        <f t="shared" si="62"/>
        <v>1990</v>
      </c>
      <c r="O140" s="668">
        <f t="shared" si="63"/>
        <v>8200</v>
      </c>
      <c r="P140" s="669">
        <f t="shared" si="64"/>
        <v>410</v>
      </c>
      <c r="Q140" s="667">
        <v>19541</v>
      </c>
      <c r="R140" s="668">
        <f t="shared" si="65"/>
        <v>410</v>
      </c>
      <c r="S140" s="666">
        <f t="shared" si="66"/>
        <v>8610</v>
      </c>
      <c r="T140" s="752">
        <f t="shared" si="67"/>
        <v>0</v>
      </c>
      <c r="U140" s="659">
        <f t="shared" si="68"/>
        <v>0</v>
      </c>
    </row>
    <row r="141" spans="1:21" ht="18" customHeight="1">
      <c r="A141" s="660">
        <v>3</v>
      </c>
      <c r="B141" s="661"/>
      <c r="C141" s="661"/>
      <c r="D141" s="661"/>
      <c r="E141" s="663" t="s">
        <v>703</v>
      </c>
      <c r="F141" s="660" t="s">
        <v>531</v>
      </c>
      <c r="G141" s="664"/>
      <c r="H141" s="665" t="s">
        <v>532</v>
      </c>
      <c r="I141" s="666">
        <v>6210</v>
      </c>
      <c r="J141" s="667">
        <v>19541</v>
      </c>
      <c r="K141" s="668">
        <f t="shared" si="61"/>
        <v>6210</v>
      </c>
      <c r="L141" s="669">
        <v>1990</v>
      </c>
      <c r="M141" s="667">
        <v>19541</v>
      </c>
      <c r="N141" s="670">
        <f t="shared" si="62"/>
        <v>1990</v>
      </c>
      <c r="O141" s="668">
        <f t="shared" si="63"/>
        <v>8200</v>
      </c>
      <c r="P141" s="669">
        <f t="shared" si="64"/>
        <v>410</v>
      </c>
      <c r="Q141" s="667">
        <v>19541</v>
      </c>
      <c r="R141" s="668">
        <f t="shared" si="65"/>
        <v>410</v>
      </c>
      <c r="S141" s="666">
        <f t="shared" si="66"/>
        <v>8610</v>
      </c>
      <c r="T141" s="752">
        <f t="shared" si="67"/>
        <v>0</v>
      </c>
      <c r="U141" s="659">
        <f t="shared" si="68"/>
        <v>0</v>
      </c>
    </row>
    <row r="142" spans="1:21" ht="18" customHeight="1">
      <c r="A142" s="660">
        <v>4</v>
      </c>
      <c r="B142" s="661"/>
      <c r="C142" s="661"/>
      <c r="D142" s="661"/>
      <c r="E142" s="663" t="s">
        <v>704</v>
      </c>
      <c r="F142" s="660" t="s">
        <v>531</v>
      </c>
      <c r="G142" s="664"/>
      <c r="H142" s="665" t="s">
        <v>532</v>
      </c>
      <c r="I142" s="666">
        <v>6210</v>
      </c>
      <c r="J142" s="667">
        <v>19541</v>
      </c>
      <c r="K142" s="668">
        <f t="shared" si="61"/>
        <v>6210</v>
      </c>
      <c r="L142" s="669">
        <v>1990</v>
      </c>
      <c r="M142" s="667">
        <v>19541</v>
      </c>
      <c r="N142" s="670">
        <f t="shared" si="62"/>
        <v>1990</v>
      </c>
      <c r="O142" s="668">
        <f t="shared" si="63"/>
        <v>8200</v>
      </c>
      <c r="P142" s="669">
        <f t="shared" si="64"/>
        <v>410</v>
      </c>
      <c r="Q142" s="667">
        <v>19541</v>
      </c>
      <c r="R142" s="668">
        <f t="shared" si="65"/>
        <v>410</v>
      </c>
      <c r="S142" s="666">
        <f t="shared" si="66"/>
        <v>8610</v>
      </c>
      <c r="T142" s="752">
        <f t="shared" si="67"/>
        <v>0</v>
      </c>
      <c r="U142" s="659">
        <f t="shared" si="68"/>
        <v>0</v>
      </c>
    </row>
    <row r="143" spans="1:21" ht="18" customHeight="1">
      <c r="A143" s="660">
        <v>5</v>
      </c>
      <c r="B143" s="661"/>
      <c r="C143" s="661"/>
      <c r="D143" s="661" t="s">
        <v>705</v>
      </c>
      <c r="E143" s="663" t="s">
        <v>706</v>
      </c>
      <c r="F143" s="660" t="s">
        <v>531</v>
      </c>
      <c r="G143" s="664"/>
      <c r="H143" s="664" t="s">
        <v>532</v>
      </c>
      <c r="I143" s="666">
        <v>5970</v>
      </c>
      <c r="J143" s="667">
        <v>19541</v>
      </c>
      <c r="K143" s="668">
        <f t="shared" si="61"/>
        <v>5970</v>
      </c>
      <c r="L143" s="669">
        <v>2230</v>
      </c>
      <c r="M143" s="667">
        <v>19541</v>
      </c>
      <c r="N143" s="670">
        <f t="shared" si="62"/>
        <v>2230</v>
      </c>
      <c r="O143" s="668">
        <f t="shared" si="63"/>
        <v>8200</v>
      </c>
      <c r="P143" s="669">
        <f t="shared" si="64"/>
        <v>410</v>
      </c>
      <c r="Q143" s="667">
        <v>19541</v>
      </c>
      <c r="R143" s="668">
        <f t="shared" si="65"/>
        <v>410</v>
      </c>
      <c r="S143" s="666">
        <f t="shared" si="66"/>
        <v>8610</v>
      </c>
      <c r="T143" s="752">
        <f t="shared" si="67"/>
        <v>0</v>
      </c>
      <c r="U143" s="659">
        <f t="shared" si="68"/>
        <v>0</v>
      </c>
    </row>
    <row r="144" spans="1:21" ht="18" customHeight="1">
      <c r="A144" s="660">
        <v>6</v>
      </c>
      <c r="B144" s="661"/>
      <c r="C144" s="661"/>
      <c r="D144" s="661"/>
      <c r="E144" s="663" t="s">
        <v>707</v>
      </c>
      <c r="F144" s="660" t="s">
        <v>531</v>
      </c>
      <c r="G144" s="664"/>
      <c r="H144" s="665" t="s">
        <v>532</v>
      </c>
      <c r="I144" s="666">
        <v>5760</v>
      </c>
      <c r="J144" s="667">
        <v>19541</v>
      </c>
      <c r="K144" s="668">
        <f t="shared" si="61"/>
        <v>5760</v>
      </c>
      <c r="L144" s="669">
        <v>2440</v>
      </c>
      <c r="M144" s="667">
        <v>19541</v>
      </c>
      <c r="N144" s="670">
        <f t="shared" si="62"/>
        <v>2440</v>
      </c>
      <c r="O144" s="668">
        <f t="shared" si="63"/>
        <v>8200</v>
      </c>
      <c r="P144" s="669">
        <f t="shared" si="64"/>
        <v>410</v>
      </c>
      <c r="Q144" s="667">
        <v>19541</v>
      </c>
      <c r="R144" s="668">
        <f t="shared" si="65"/>
        <v>410</v>
      </c>
      <c r="S144" s="666">
        <f t="shared" si="66"/>
        <v>8610</v>
      </c>
      <c r="T144" s="752">
        <f t="shared" si="67"/>
        <v>0</v>
      </c>
      <c r="U144" s="659">
        <f t="shared" si="68"/>
        <v>0</v>
      </c>
    </row>
    <row r="145" spans="1:21" ht="18" customHeight="1">
      <c r="A145" s="660">
        <v>7</v>
      </c>
      <c r="B145" s="661"/>
      <c r="C145" s="661"/>
      <c r="D145" s="661" t="s">
        <v>708</v>
      </c>
      <c r="E145" s="663" t="s">
        <v>709</v>
      </c>
      <c r="F145" s="660" t="s">
        <v>531</v>
      </c>
      <c r="G145" s="665"/>
      <c r="H145" s="665" t="s">
        <v>532</v>
      </c>
      <c r="I145" s="666">
        <v>6710</v>
      </c>
      <c r="J145" s="667">
        <v>19541</v>
      </c>
      <c r="K145" s="668">
        <f t="shared" si="61"/>
        <v>6710</v>
      </c>
      <c r="L145" s="669">
        <v>1500</v>
      </c>
      <c r="M145" s="667">
        <v>19541</v>
      </c>
      <c r="N145" s="670">
        <f t="shared" si="62"/>
        <v>1500</v>
      </c>
      <c r="O145" s="668">
        <f t="shared" si="63"/>
        <v>8210</v>
      </c>
      <c r="P145" s="669">
        <f t="shared" si="64"/>
        <v>410</v>
      </c>
      <c r="Q145" s="667">
        <v>19541</v>
      </c>
      <c r="R145" s="668">
        <f t="shared" si="65"/>
        <v>410</v>
      </c>
      <c r="S145" s="666">
        <f t="shared" si="66"/>
        <v>8620</v>
      </c>
      <c r="T145" s="752">
        <f t="shared" si="67"/>
        <v>-10</v>
      </c>
      <c r="U145" s="659">
        <f t="shared" si="68"/>
        <v>10</v>
      </c>
    </row>
    <row r="146" spans="1:21" ht="18" customHeight="1">
      <c r="A146" s="660">
        <v>8</v>
      </c>
      <c r="B146" s="661"/>
      <c r="C146" s="661"/>
      <c r="D146" s="661"/>
      <c r="E146" s="663" t="s">
        <v>710</v>
      </c>
      <c r="F146" s="660" t="s">
        <v>531</v>
      </c>
      <c r="G146" s="665" t="s">
        <v>532</v>
      </c>
      <c r="H146" s="665" t="s">
        <v>532</v>
      </c>
      <c r="I146" s="666">
        <v>5080</v>
      </c>
      <c r="J146" s="667">
        <v>19541</v>
      </c>
      <c r="K146" s="668">
        <f t="shared" si="61"/>
        <v>5080</v>
      </c>
      <c r="L146" s="669">
        <v>1500</v>
      </c>
      <c r="M146" s="667">
        <v>19541</v>
      </c>
      <c r="N146" s="670">
        <f t="shared" si="62"/>
        <v>1500</v>
      </c>
      <c r="O146" s="668">
        <f t="shared" si="63"/>
        <v>6580</v>
      </c>
      <c r="P146" s="669">
        <f t="shared" si="64"/>
        <v>329</v>
      </c>
      <c r="Q146" s="667">
        <v>19541</v>
      </c>
      <c r="R146" s="668">
        <f t="shared" si="65"/>
        <v>329</v>
      </c>
      <c r="S146" s="790">
        <f t="shared" si="66"/>
        <v>6909</v>
      </c>
      <c r="T146" s="752">
        <v>0</v>
      </c>
      <c r="U146" s="659">
        <f>+I146+L146-6580</f>
        <v>0</v>
      </c>
    </row>
    <row r="147" spans="1:21" ht="18" customHeight="1">
      <c r="A147" s="660">
        <v>9</v>
      </c>
      <c r="B147" s="661"/>
      <c r="C147" s="661"/>
      <c r="D147" s="661"/>
      <c r="E147" s="663" t="s">
        <v>711</v>
      </c>
      <c r="F147" s="660" t="s">
        <v>531</v>
      </c>
      <c r="G147" s="664"/>
      <c r="H147" s="665" t="s">
        <v>532</v>
      </c>
      <c r="I147" s="666">
        <v>6210</v>
      </c>
      <c r="J147" s="667">
        <v>19541</v>
      </c>
      <c r="K147" s="668">
        <f t="shared" si="61"/>
        <v>6210</v>
      </c>
      <c r="L147" s="669">
        <v>1990</v>
      </c>
      <c r="M147" s="667">
        <v>19541</v>
      </c>
      <c r="N147" s="670">
        <f t="shared" si="62"/>
        <v>1990</v>
      </c>
      <c r="O147" s="668">
        <f t="shared" si="63"/>
        <v>8200</v>
      </c>
      <c r="P147" s="669">
        <f t="shared" si="64"/>
        <v>410</v>
      </c>
      <c r="Q147" s="667">
        <v>19541</v>
      </c>
      <c r="R147" s="668">
        <f t="shared" si="65"/>
        <v>410</v>
      </c>
      <c r="S147" s="666">
        <f t="shared" si="66"/>
        <v>8610</v>
      </c>
      <c r="T147" s="752">
        <f>(8200*1)-O147</f>
        <v>0</v>
      </c>
      <c r="U147" s="659">
        <f>+I147+L147-8200</f>
        <v>0</v>
      </c>
    </row>
    <row r="148" spans="1:21" ht="18" customHeight="1">
      <c r="A148" s="660">
        <v>10</v>
      </c>
      <c r="B148" s="661"/>
      <c r="C148" s="661"/>
      <c r="D148" s="791" t="s">
        <v>712</v>
      </c>
      <c r="E148" s="663" t="s">
        <v>713</v>
      </c>
      <c r="F148" s="660" t="s">
        <v>531</v>
      </c>
      <c r="G148" s="664"/>
      <c r="H148" s="665" t="s">
        <v>532</v>
      </c>
      <c r="I148" s="666">
        <v>6710</v>
      </c>
      <c r="J148" s="667">
        <v>19541</v>
      </c>
      <c r="K148" s="668">
        <f t="shared" si="61"/>
        <v>6710</v>
      </c>
      <c r="L148" s="669">
        <v>1500</v>
      </c>
      <c r="M148" s="667">
        <v>19541</v>
      </c>
      <c r="N148" s="670">
        <f t="shared" si="62"/>
        <v>1500</v>
      </c>
      <c r="O148" s="668">
        <f t="shared" si="63"/>
        <v>8210</v>
      </c>
      <c r="P148" s="669">
        <f t="shared" si="64"/>
        <v>410</v>
      </c>
      <c r="Q148" s="667">
        <v>19541</v>
      </c>
      <c r="R148" s="668">
        <f t="shared" si="65"/>
        <v>410</v>
      </c>
      <c r="S148" s="666">
        <f t="shared" si="66"/>
        <v>8620</v>
      </c>
      <c r="T148" s="752">
        <f>(8200*1)-O148</f>
        <v>-10</v>
      </c>
      <c r="U148" s="659">
        <f>+I148+L148-8200</f>
        <v>10</v>
      </c>
    </row>
    <row r="149" spans="1:21" ht="18" customHeight="1">
      <c r="A149" s="660">
        <v>11</v>
      </c>
      <c r="B149" s="661"/>
      <c r="C149" s="661"/>
      <c r="D149" s="661" t="s">
        <v>714</v>
      </c>
      <c r="E149" s="663" t="s">
        <v>715</v>
      </c>
      <c r="F149" s="660" t="s">
        <v>531</v>
      </c>
      <c r="G149" s="664"/>
      <c r="H149" s="665" t="s">
        <v>532</v>
      </c>
      <c r="I149" s="666">
        <v>6210</v>
      </c>
      <c r="J149" s="667">
        <v>19541</v>
      </c>
      <c r="K149" s="668">
        <f t="shared" si="61"/>
        <v>6210</v>
      </c>
      <c r="L149" s="669">
        <v>1990</v>
      </c>
      <c r="M149" s="667">
        <v>19541</v>
      </c>
      <c r="N149" s="670">
        <f t="shared" si="62"/>
        <v>1990</v>
      </c>
      <c r="O149" s="668">
        <f t="shared" si="63"/>
        <v>8200</v>
      </c>
      <c r="P149" s="669">
        <f t="shared" si="64"/>
        <v>410</v>
      </c>
      <c r="Q149" s="667">
        <v>19541</v>
      </c>
      <c r="R149" s="668">
        <f t="shared" si="65"/>
        <v>410</v>
      </c>
      <c r="S149" s="666">
        <f t="shared" si="66"/>
        <v>8610</v>
      </c>
      <c r="T149" s="752">
        <f>(8200*1)-O149</f>
        <v>0</v>
      </c>
      <c r="U149" s="659">
        <f>+I149+L149-8200</f>
        <v>0</v>
      </c>
    </row>
    <row r="150" spans="1:21" ht="18" customHeight="1">
      <c r="A150" s="660">
        <v>12</v>
      </c>
      <c r="B150" s="661"/>
      <c r="C150" s="661"/>
      <c r="D150" s="661"/>
      <c r="E150" s="663" t="s">
        <v>716</v>
      </c>
      <c r="F150" s="660" t="s">
        <v>531</v>
      </c>
      <c r="G150" s="664"/>
      <c r="H150" s="665" t="s">
        <v>532</v>
      </c>
      <c r="I150" s="666">
        <v>6710</v>
      </c>
      <c r="J150" s="667">
        <v>19541</v>
      </c>
      <c r="K150" s="668">
        <f t="shared" si="61"/>
        <v>6710</v>
      </c>
      <c r="L150" s="669">
        <v>1500</v>
      </c>
      <c r="M150" s="667">
        <v>19541</v>
      </c>
      <c r="N150" s="670">
        <f t="shared" si="62"/>
        <v>1500</v>
      </c>
      <c r="O150" s="668">
        <f t="shared" si="63"/>
        <v>8210</v>
      </c>
      <c r="P150" s="669">
        <f t="shared" si="64"/>
        <v>410</v>
      </c>
      <c r="Q150" s="667">
        <v>19541</v>
      </c>
      <c r="R150" s="668">
        <f t="shared" si="65"/>
        <v>410</v>
      </c>
      <c r="S150" s="666">
        <f t="shared" si="66"/>
        <v>8620</v>
      </c>
      <c r="T150" s="752">
        <f>(8200*1)-O150</f>
        <v>-10</v>
      </c>
      <c r="U150" s="659">
        <f>+I150+L150-8200</f>
        <v>10</v>
      </c>
    </row>
    <row r="151" spans="1:21" ht="18" customHeight="1">
      <c r="A151" s="660">
        <v>13</v>
      </c>
      <c r="B151" s="661"/>
      <c r="C151" s="661"/>
      <c r="D151" s="661"/>
      <c r="E151" s="663" t="s">
        <v>717</v>
      </c>
      <c r="F151" s="660" t="s">
        <v>531</v>
      </c>
      <c r="G151" s="665" t="s">
        <v>532</v>
      </c>
      <c r="H151" s="665"/>
      <c r="I151" s="666">
        <v>5080</v>
      </c>
      <c r="J151" s="667">
        <v>19541</v>
      </c>
      <c r="K151" s="668">
        <f t="shared" si="61"/>
        <v>5080</v>
      </c>
      <c r="L151" s="669">
        <v>1500</v>
      </c>
      <c r="M151" s="667">
        <v>19541</v>
      </c>
      <c r="N151" s="670">
        <f t="shared" si="62"/>
        <v>1500</v>
      </c>
      <c r="O151" s="668">
        <f t="shared" si="63"/>
        <v>6580</v>
      </c>
      <c r="P151" s="669">
        <f t="shared" si="64"/>
        <v>329</v>
      </c>
      <c r="Q151" s="667">
        <v>19541</v>
      </c>
      <c r="R151" s="668">
        <f t="shared" si="65"/>
        <v>329</v>
      </c>
      <c r="S151" s="790">
        <f t="shared" si="66"/>
        <v>6909</v>
      </c>
      <c r="T151" s="752">
        <v>0</v>
      </c>
      <c r="U151" s="659">
        <f>+I151+L151-6580</f>
        <v>0</v>
      </c>
    </row>
    <row r="152" spans="1:21" ht="18" customHeight="1">
      <c r="A152" s="660">
        <v>14</v>
      </c>
      <c r="B152" s="661"/>
      <c r="C152" s="661"/>
      <c r="D152" s="661"/>
      <c r="E152" s="663" t="s">
        <v>718</v>
      </c>
      <c r="F152" s="660" t="s">
        <v>531</v>
      </c>
      <c r="G152" s="664"/>
      <c r="H152" s="665" t="s">
        <v>532</v>
      </c>
      <c r="I152" s="666">
        <v>6710</v>
      </c>
      <c r="J152" s="667">
        <v>19541</v>
      </c>
      <c r="K152" s="668">
        <f t="shared" si="61"/>
        <v>6710</v>
      </c>
      <c r="L152" s="669">
        <v>1500</v>
      </c>
      <c r="M152" s="667">
        <v>19541</v>
      </c>
      <c r="N152" s="670">
        <f t="shared" si="62"/>
        <v>1500</v>
      </c>
      <c r="O152" s="668">
        <f t="shared" si="63"/>
        <v>8210</v>
      </c>
      <c r="P152" s="669">
        <f t="shared" si="64"/>
        <v>410</v>
      </c>
      <c r="Q152" s="667">
        <v>19541</v>
      </c>
      <c r="R152" s="668">
        <f t="shared" si="65"/>
        <v>410</v>
      </c>
      <c r="S152" s="666">
        <f t="shared" si="66"/>
        <v>8620</v>
      </c>
      <c r="T152" s="752">
        <f>(8200*1)-O152</f>
        <v>-10</v>
      </c>
      <c r="U152" s="659">
        <f>+I152+L152-8200</f>
        <v>10</v>
      </c>
    </row>
    <row r="153" spans="1:21" ht="18" customHeight="1">
      <c r="A153" s="660">
        <v>15</v>
      </c>
      <c r="B153" s="661"/>
      <c r="C153" s="661"/>
      <c r="D153" s="661"/>
      <c r="E153" s="663" t="s">
        <v>719</v>
      </c>
      <c r="F153" s="660" t="s">
        <v>531</v>
      </c>
      <c r="G153" s="665" t="s">
        <v>532</v>
      </c>
      <c r="H153" s="665"/>
      <c r="I153" s="666">
        <v>5080</v>
      </c>
      <c r="J153" s="667">
        <v>19541</v>
      </c>
      <c r="K153" s="668">
        <f t="shared" si="61"/>
        <v>5080</v>
      </c>
      <c r="L153" s="669">
        <v>1500</v>
      </c>
      <c r="M153" s="667">
        <v>19541</v>
      </c>
      <c r="N153" s="670">
        <f t="shared" si="62"/>
        <v>1500</v>
      </c>
      <c r="O153" s="668">
        <f t="shared" si="63"/>
        <v>6580</v>
      </c>
      <c r="P153" s="669">
        <f t="shared" si="64"/>
        <v>329</v>
      </c>
      <c r="Q153" s="667">
        <v>19541</v>
      </c>
      <c r="R153" s="668">
        <f t="shared" si="65"/>
        <v>329</v>
      </c>
      <c r="S153" s="790">
        <f t="shared" si="66"/>
        <v>6909</v>
      </c>
      <c r="T153" s="752">
        <v>0</v>
      </c>
      <c r="U153" s="659">
        <f>+I153+L153-6580</f>
        <v>0</v>
      </c>
    </row>
    <row r="154" spans="1:21" ht="18" customHeight="1">
      <c r="A154" s="660">
        <v>16</v>
      </c>
      <c r="B154" s="661"/>
      <c r="C154" s="661"/>
      <c r="D154" s="661"/>
      <c r="E154" s="663" t="s">
        <v>720</v>
      </c>
      <c r="F154" s="660" t="s">
        <v>531</v>
      </c>
      <c r="G154" s="664"/>
      <c r="H154" s="665" t="s">
        <v>532</v>
      </c>
      <c r="I154" s="666">
        <v>6710</v>
      </c>
      <c r="J154" s="667">
        <v>19541</v>
      </c>
      <c r="K154" s="668">
        <f t="shared" si="61"/>
        <v>6710</v>
      </c>
      <c r="L154" s="669">
        <v>1500</v>
      </c>
      <c r="M154" s="667">
        <v>19541</v>
      </c>
      <c r="N154" s="670">
        <f t="shared" si="62"/>
        <v>1500</v>
      </c>
      <c r="O154" s="668">
        <f t="shared" si="63"/>
        <v>8210</v>
      </c>
      <c r="P154" s="669">
        <f t="shared" si="64"/>
        <v>410</v>
      </c>
      <c r="Q154" s="667">
        <v>19541</v>
      </c>
      <c r="R154" s="668">
        <f t="shared" si="65"/>
        <v>410</v>
      </c>
      <c r="S154" s="666">
        <f t="shared" si="66"/>
        <v>8620</v>
      </c>
      <c r="T154" s="752">
        <f>(8200*1)-O154</f>
        <v>-10</v>
      </c>
      <c r="U154" s="659">
        <f>+I154+L154-8200</f>
        <v>10</v>
      </c>
    </row>
    <row r="155" spans="1:21" ht="18" customHeight="1">
      <c r="A155" s="660">
        <v>17</v>
      </c>
      <c r="B155" s="661"/>
      <c r="C155" s="661"/>
      <c r="D155" s="661"/>
      <c r="E155" s="663" t="s">
        <v>721</v>
      </c>
      <c r="F155" s="660" t="s">
        <v>531</v>
      </c>
      <c r="G155" s="664"/>
      <c r="H155" s="665" t="s">
        <v>532</v>
      </c>
      <c r="I155" s="666">
        <v>6710</v>
      </c>
      <c r="J155" s="667">
        <v>19541</v>
      </c>
      <c r="K155" s="668">
        <f t="shared" si="61"/>
        <v>6710</v>
      </c>
      <c r="L155" s="669">
        <v>1500</v>
      </c>
      <c r="M155" s="667">
        <v>19541</v>
      </c>
      <c r="N155" s="670">
        <f t="shared" si="62"/>
        <v>1500</v>
      </c>
      <c r="O155" s="668">
        <f t="shared" si="63"/>
        <v>8210</v>
      </c>
      <c r="P155" s="669">
        <f t="shared" si="64"/>
        <v>410</v>
      </c>
      <c r="Q155" s="667">
        <v>19541</v>
      </c>
      <c r="R155" s="668">
        <f t="shared" si="65"/>
        <v>410</v>
      </c>
      <c r="S155" s="670">
        <f t="shared" si="66"/>
        <v>8620</v>
      </c>
      <c r="T155" s="752">
        <f>(8200*1)-O155</f>
        <v>-10</v>
      </c>
      <c r="U155" s="659">
        <f>+I155+L155-8200</f>
        <v>10</v>
      </c>
    </row>
    <row r="156" spans="1:21" ht="18" customHeight="1">
      <c r="A156" s="660">
        <v>18</v>
      </c>
      <c r="B156" s="661"/>
      <c r="C156" s="661"/>
      <c r="D156" s="661"/>
      <c r="E156" s="663" t="s">
        <v>722</v>
      </c>
      <c r="F156" s="660" t="s">
        <v>531</v>
      </c>
      <c r="G156" s="664"/>
      <c r="H156" s="665" t="s">
        <v>532</v>
      </c>
      <c r="I156" s="666">
        <v>6210</v>
      </c>
      <c r="J156" s="667">
        <v>19541</v>
      </c>
      <c r="K156" s="668">
        <f t="shared" si="61"/>
        <v>6210</v>
      </c>
      <c r="L156" s="669">
        <v>1990</v>
      </c>
      <c r="M156" s="667">
        <v>19541</v>
      </c>
      <c r="N156" s="670">
        <f t="shared" si="62"/>
        <v>1990</v>
      </c>
      <c r="O156" s="668">
        <f t="shared" si="63"/>
        <v>8200</v>
      </c>
      <c r="P156" s="669">
        <f t="shared" si="64"/>
        <v>410</v>
      </c>
      <c r="Q156" s="667">
        <v>19541</v>
      </c>
      <c r="R156" s="668">
        <f t="shared" si="65"/>
        <v>410</v>
      </c>
      <c r="S156" s="670">
        <f t="shared" si="66"/>
        <v>8610</v>
      </c>
      <c r="T156" s="752">
        <f>(8200*1)-O156</f>
        <v>0</v>
      </c>
      <c r="U156" s="659">
        <f>+I156+L156-8200</f>
        <v>0</v>
      </c>
    </row>
    <row r="157" spans="1:21" ht="18" customHeight="1">
      <c r="A157" s="690">
        <v>19</v>
      </c>
      <c r="B157" s="691"/>
      <c r="C157" s="691"/>
      <c r="D157" s="792" t="s">
        <v>723</v>
      </c>
      <c r="E157" s="692" t="s">
        <v>724</v>
      </c>
      <c r="F157" s="690" t="s">
        <v>531</v>
      </c>
      <c r="G157" s="693"/>
      <c r="H157" s="694" t="s">
        <v>532</v>
      </c>
      <c r="I157" s="695">
        <v>5970</v>
      </c>
      <c r="J157" s="667">
        <v>19541</v>
      </c>
      <c r="K157" s="668">
        <f t="shared" si="61"/>
        <v>5970</v>
      </c>
      <c r="L157" s="696">
        <f>8200-I157</f>
        <v>2230</v>
      </c>
      <c r="M157" s="667">
        <v>19541</v>
      </c>
      <c r="N157" s="670">
        <f t="shared" si="62"/>
        <v>2230</v>
      </c>
      <c r="O157" s="698">
        <f t="shared" si="63"/>
        <v>8200</v>
      </c>
      <c r="P157" s="669">
        <f t="shared" si="64"/>
        <v>410</v>
      </c>
      <c r="Q157" s="667">
        <v>19541</v>
      </c>
      <c r="R157" s="668">
        <f t="shared" si="65"/>
        <v>410</v>
      </c>
      <c r="S157" s="714">
        <f t="shared" si="66"/>
        <v>8610</v>
      </c>
      <c r="T157" s="752">
        <f>(8200*1)-O157</f>
        <v>0</v>
      </c>
      <c r="U157" s="659">
        <f>+I157+L157-8200</f>
        <v>0</v>
      </c>
    </row>
    <row r="158" spans="1:22" ht="18" customHeight="1">
      <c r="A158" s="674"/>
      <c r="B158" s="1147" t="s">
        <v>20</v>
      </c>
      <c r="C158" s="1148"/>
      <c r="D158" s="1148"/>
      <c r="E158" s="1149"/>
      <c r="F158" s="674"/>
      <c r="G158" s="676"/>
      <c r="H158" s="675"/>
      <c r="I158" s="677">
        <f>SUM(I139:I157)</f>
        <v>117170</v>
      </c>
      <c r="J158" s="677"/>
      <c r="K158" s="677">
        <f>SUM(K139:K157)</f>
        <v>117170</v>
      </c>
      <c r="L158" s="677">
        <f>SUM(L139:L157)</f>
        <v>33840</v>
      </c>
      <c r="M158" s="677"/>
      <c r="N158" s="725">
        <f>L158*2</f>
        <v>67680</v>
      </c>
      <c r="O158" s="725">
        <f>SUM(O139:O157)</f>
        <v>151010</v>
      </c>
      <c r="P158" s="677"/>
      <c r="Q158" s="773"/>
      <c r="R158" s="773">
        <f>SUM(R139:R157)</f>
        <v>7547</v>
      </c>
      <c r="S158" s="773">
        <f>SUM(S139:S157)</f>
        <v>158557</v>
      </c>
      <c r="T158" s="754">
        <f>SUM(T139:T157)</f>
        <v>-70</v>
      </c>
      <c r="U158" s="659"/>
      <c r="V158" t="s">
        <v>637</v>
      </c>
    </row>
    <row r="159" spans="1:21" ht="18" customHeight="1" thickBot="1">
      <c r="A159" s="680"/>
      <c r="B159" s="681"/>
      <c r="C159" s="681"/>
      <c r="D159" s="681"/>
      <c r="E159" s="681"/>
      <c r="F159" s="680"/>
      <c r="G159" s="683"/>
      <c r="H159" s="682"/>
      <c r="I159" s="684"/>
      <c r="J159" s="684"/>
      <c r="K159" s="684"/>
      <c r="L159" s="684"/>
      <c r="M159" s="684"/>
      <c r="N159" s="727"/>
      <c r="O159" s="727"/>
      <c r="P159" s="684"/>
      <c r="Q159" s="780" t="s">
        <v>540</v>
      </c>
      <c r="R159" s="780"/>
      <c r="S159" s="780">
        <f>+S158+T158</f>
        <v>158487</v>
      </c>
      <c r="T159" s="756"/>
      <c r="U159" s="679"/>
    </row>
    <row r="160" spans="1:21" ht="18" customHeight="1" thickTop="1">
      <c r="A160" s="747">
        <v>1</v>
      </c>
      <c r="B160" s="793" t="s">
        <v>725</v>
      </c>
      <c r="C160" s="793" t="s">
        <v>152</v>
      </c>
      <c r="D160" s="793" t="s">
        <v>726</v>
      </c>
      <c r="E160" s="793" t="s">
        <v>727</v>
      </c>
      <c r="F160" s="747" t="s">
        <v>531</v>
      </c>
      <c r="G160" s="794"/>
      <c r="H160" s="652" t="s">
        <v>532</v>
      </c>
      <c r="I160" s="653">
        <v>6710</v>
      </c>
      <c r="J160" s="667">
        <v>19541</v>
      </c>
      <c r="K160" s="655">
        <f aca="true" t="shared" si="69" ref="K160:K169">I160*1</f>
        <v>6710</v>
      </c>
      <c r="L160" s="656">
        <v>1500</v>
      </c>
      <c r="M160" s="667">
        <v>19541</v>
      </c>
      <c r="N160" s="670">
        <f aca="true" t="shared" si="70" ref="N160:N169">L160*1</f>
        <v>1500</v>
      </c>
      <c r="O160" s="655">
        <f aca="true" t="shared" si="71" ref="O160:O169">+K160+N160</f>
        <v>8210</v>
      </c>
      <c r="P160" s="656">
        <f aca="true" t="shared" si="72" ref="P160:P169">(I160+L160-U160)*5/100</f>
        <v>410</v>
      </c>
      <c r="Q160" s="667">
        <v>19541</v>
      </c>
      <c r="R160" s="668">
        <f aca="true" t="shared" si="73" ref="R160:R169">P160*1</f>
        <v>410</v>
      </c>
      <c r="S160" s="688">
        <f>SUM(K160,N160,R160)</f>
        <v>8620</v>
      </c>
      <c r="T160" s="751">
        <f aca="true" t="shared" si="74" ref="T160:T169">(8200*1)-O160</f>
        <v>-10</v>
      </c>
      <c r="U160" s="659">
        <f aca="true" t="shared" si="75" ref="U160:U169">+I160+L160-8200</f>
        <v>10</v>
      </c>
    </row>
    <row r="161" spans="1:21" ht="18" customHeight="1">
      <c r="A161" s="709">
        <v>2</v>
      </c>
      <c r="B161" s="662" t="s">
        <v>728</v>
      </c>
      <c r="C161" s="710"/>
      <c r="D161" s="710" t="s">
        <v>729</v>
      </c>
      <c r="E161" s="710" t="s">
        <v>730</v>
      </c>
      <c r="F161" s="709" t="s">
        <v>531</v>
      </c>
      <c r="G161" s="712"/>
      <c r="H161" s="665" t="s">
        <v>532</v>
      </c>
      <c r="I161" s="666">
        <v>6710</v>
      </c>
      <c r="J161" s="667">
        <v>19541</v>
      </c>
      <c r="K161" s="668">
        <f t="shared" si="69"/>
        <v>6710</v>
      </c>
      <c r="L161" s="669">
        <v>1500</v>
      </c>
      <c r="M161" s="667">
        <v>19541</v>
      </c>
      <c r="N161" s="670">
        <f t="shared" si="70"/>
        <v>1500</v>
      </c>
      <c r="O161" s="668">
        <f t="shared" si="71"/>
        <v>8210</v>
      </c>
      <c r="P161" s="669">
        <f t="shared" si="72"/>
        <v>410</v>
      </c>
      <c r="Q161" s="667">
        <v>19541</v>
      </c>
      <c r="R161" s="668">
        <f t="shared" si="73"/>
        <v>410</v>
      </c>
      <c r="S161" s="666">
        <f>SUM(K161,N161,R161)</f>
        <v>8620</v>
      </c>
      <c r="T161" s="752">
        <f t="shared" si="74"/>
        <v>-10</v>
      </c>
      <c r="U161" s="659">
        <f t="shared" si="75"/>
        <v>10</v>
      </c>
    </row>
    <row r="162" spans="1:21" ht="18" customHeight="1">
      <c r="A162" s="709">
        <v>3</v>
      </c>
      <c r="B162" s="710"/>
      <c r="C162" s="710"/>
      <c r="D162" s="710"/>
      <c r="E162" s="710" t="s">
        <v>731</v>
      </c>
      <c r="F162" s="709" t="s">
        <v>531</v>
      </c>
      <c r="G162" s="712"/>
      <c r="H162" s="665" t="s">
        <v>532</v>
      </c>
      <c r="I162" s="666">
        <v>6710</v>
      </c>
      <c r="J162" s="667">
        <v>19541</v>
      </c>
      <c r="K162" s="668">
        <f t="shared" si="69"/>
        <v>6710</v>
      </c>
      <c r="L162" s="669">
        <v>1500</v>
      </c>
      <c r="M162" s="667">
        <v>19541</v>
      </c>
      <c r="N162" s="670">
        <f t="shared" si="70"/>
        <v>1500</v>
      </c>
      <c r="O162" s="668">
        <f t="shared" si="71"/>
        <v>8210</v>
      </c>
      <c r="P162" s="669">
        <f t="shared" si="72"/>
        <v>410</v>
      </c>
      <c r="Q162" s="667">
        <v>19541</v>
      </c>
      <c r="R162" s="668">
        <f t="shared" si="73"/>
        <v>410</v>
      </c>
      <c r="S162" s="666">
        <f>SUM(K162,N162,R162)</f>
        <v>8620</v>
      </c>
      <c r="T162" s="752">
        <f t="shared" si="74"/>
        <v>-10</v>
      </c>
      <c r="U162" s="659">
        <f t="shared" si="75"/>
        <v>10</v>
      </c>
    </row>
    <row r="163" spans="1:21" ht="18" customHeight="1">
      <c r="A163" s="709">
        <v>4</v>
      </c>
      <c r="B163" s="710"/>
      <c r="C163" s="710"/>
      <c r="D163" s="710"/>
      <c r="E163" s="710" t="s">
        <v>732</v>
      </c>
      <c r="F163" s="709" t="s">
        <v>531</v>
      </c>
      <c r="G163" s="712"/>
      <c r="H163" s="665" t="s">
        <v>532</v>
      </c>
      <c r="I163" s="666">
        <v>6210</v>
      </c>
      <c r="J163" s="667">
        <v>19541</v>
      </c>
      <c r="K163" s="668">
        <f t="shared" si="69"/>
        <v>6210</v>
      </c>
      <c r="L163" s="696">
        <v>1990</v>
      </c>
      <c r="M163" s="667">
        <v>19541</v>
      </c>
      <c r="N163" s="670">
        <f t="shared" si="70"/>
        <v>1990</v>
      </c>
      <c r="O163" s="698">
        <f t="shared" si="71"/>
        <v>8200</v>
      </c>
      <c r="P163" s="669">
        <f t="shared" si="72"/>
        <v>410</v>
      </c>
      <c r="Q163" s="667">
        <v>19541</v>
      </c>
      <c r="R163" s="668">
        <f t="shared" si="73"/>
        <v>410</v>
      </c>
      <c r="S163" s="695">
        <f>SUM(K163,N163,R163)</f>
        <v>8610</v>
      </c>
      <c r="T163" s="752">
        <f t="shared" si="74"/>
        <v>0</v>
      </c>
      <c r="U163" s="659">
        <f t="shared" si="75"/>
        <v>0</v>
      </c>
    </row>
    <row r="164" spans="1:21" ht="18" customHeight="1">
      <c r="A164" s="709">
        <v>5</v>
      </c>
      <c r="B164" s="710"/>
      <c r="C164" s="710"/>
      <c r="D164" s="710" t="s">
        <v>733</v>
      </c>
      <c r="E164" s="710" t="s">
        <v>734</v>
      </c>
      <c r="F164" s="709" t="s">
        <v>531</v>
      </c>
      <c r="G164" s="712"/>
      <c r="H164" s="665" t="s">
        <v>532</v>
      </c>
      <c r="I164" s="666">
        <v>6710</v>
      </c>
      <c r="J164" s="667">
        <v>19541</v>
      </c>
      <c r="K164" s="668">
        <f t="shared" si="69"/>
        <v>6710</v>
      </c>
      <c r="L164" s="707">
        <v>1500</v>
      </c>
      <c r="M164" s="667">
        <v>19541</v>
      </c>
      <c r="N164" s="670">
        <f t="shared" si="70"/>
        <v>1500</v>
      </c>
      <c r="O164" s="687">
        <f t="shared" si="71"/>
        <v>8210</v>
      </c>
      <c r="P164" s="669">
        <f t="shared" si="72"/>
        <v>410</v>
      </c>
      <c r="Q164" s="667">
        <v>19541</v>
      </c>
      <c r="R164" s="668">
        <f t="shared" si="73"/>
        <v>410</v>
      </c>
      <c r="S164" s="688">
        <f>+K164+N164+R164</f>
        <v>8620</v>
      </c>
      <c r="T164" s="752">
        <f t="shared" si="74"/>
        <v>-10</v>
      </c>
      <c r="U164" s="659">
        <f t="shared" si="75"/>
        <v>10</v>
      </c>
    </row>
    <row r="165" spans="1:21" ht="18" customHeight="1">
      <c r="A165" s="709">
        <v>6</v>
      </c>
      <c r="B165" s="710"/>
      <c r="C165" s="710"/>
      <c r="D165" s="710" t="s">
        <v>735</v>
      </c>
      <c r="E165" s="710" t="s">
        <v>736</v>
      </c>
      <c r="F165" s="709" t="s">
        <v>531</v>
      </c>
      <c r="G165" s="712"/>
      <c r="H165" s="665" t="s">
        <v>532</v>
      </c>
      <c r="I165" s="666">
        <v>6710</v>
      </c>
      <c r="J165" s="667">
        <v>19541</v>
      </c>
      <c r="K165" s="668">
        <f t="shared" si="69"/>
        <v>6710</v>
      </c>
      <c r="L165" s="669">
        <v>1500</v>
      </c>
      <c r="M165" s="667">
        <v>19541</v>
      </c>
      <c r="N165" s="670">
        <f t="shared" si="70"/>
        <v>1500</v>
      </c>
      <c r="O165" s="668">
        <f t="shared" si="71"/>
        <v>8210</v>
      </c>
      <c r="P165" s="669">
        <f t="shared" si="72"/>
        <v>410</v>
      </c>
      <c r="Q165" s="667">
        <v>19541</v>
      </c>
      <c r="R165" s="668">
        <f t="shared" si="73"/>
        <v>410</v>
      </c>
      <c r="S165" s="666">
        <f>+K165+N165+R165</f>
        <v>8620</v>
      </c>
      <c r="T165" s="752">
        <f t="shared" si="74"/>
        <v>-10</v>
      </c>
      <c r="U165" s="659">
        <f t="shared" si="75"/>
        <v>10</v>
      </c>
    </row>
    <row r="166" spans="1:21" ht="18" customHeight="1">
      <c r="A166" s="709">
        <v>7</v>
      </c>
      <c r="B166" s="710"/>
      <c r="C166" s="710"/>
      <c r="D166" s="710"/>
      <c r="E166" s="710" t="s">
        <v>737</v>
      </c>
      <c r="F166" s="709" t="s">
        <v>531</v>
      </c>
      <c r="G166" s="712"/>
      <c r="H166" s="665" t="s">
        <v>532</v>
      </c>
      <c r="I166" s="666">
        <v>5970</v>
      </c>
      <c r="J166" s="667">
        <v>19541</v>
      </c>
      <c r="K166" s="668">
        <f t="shared" si="69"/>
        <v>5970</v>
      </c>
      <c r="L166" s="669">
        <v>2230</v>
      </c>
      <c r="M166" s="667">
        <v>19541</v>
      </c>
      <c r="N166" s="670">
        <f t="shared" si="70"/>
        <v>2230</v>
      </c>
      <c r="O166" s="668">
        <f t="shared" si="71"/>
        <v>8200</v>
      </c>
      <c r="P166" s="669">
        <f t="shared" si="72"/>
        <v>410</v>
      </c>
      <c r="Q166" s="667">
        <v>19541</v>
      </c>
      <c r="R166" s="668">
        <f t="shared" si="73"/>
        <v>410</v>
      </c>
      <c r="S166" s="695">
        <f>SUM(K166,N166,R166)</f>
        <v>8610</v>
      </c>
      <c r="T166" s="752">
        <f t="shared" si="74"/>
        <v>0</v>
      </c>
      <c r="U166" s="659">
        <f t="shared" si="75"/>
        <v>0</v>
      </c>
    </row>
    <row r="167" spans="1:21" ht="18" customHeight="1">
      <c r="A167" s="709">
        <v>8</v>
      </c>
      <c r="B167" s="710"/>
      <c r="C167" s="710"/>
      <c r="D167" s="710" t="s">
        <v>738</v>
      </c>
      <c r="E167" s="710" t="s">
        <v>739</v>
      </c>
      <c r="F167" s="709" t="s">
        <v>531</v>
      </c>
      <c r="G167" s="712"/>
      <c r="H167" s="665" t="s">
        <v>532</v>
      </c>
      <c r="I167" s="666">
        <v>6710</v>
      </c>
      <c r="J167" s="667">
        <v>19541</v>
      </c>
      <c r="K167" s="668">
        <f t="shared" si="69"/>
        <v>6710</v>
      </c>
      <c r="L167" s="669">
        <v>1500</v>
      </c>
      <c r="M167" s="667">
        <v>19541</v>
      </c>
      <c r="N167" s="670">
        <f t="shared" si="70"/>
        <v>1500</v>
      </c>
      <c r="O167" s="668">
        <f t="shared" si="71"/>
        <v>8210</v>
      </c>
      <c r="P167" s="669">
        <f t="shared" si="72"/>
        <v>410</v>
      </c>
      <c r="Q167" s="667">
        <v>19541</v>
      </c>
      <c r="R167" s="668">
        <f t="shared" si="73"/>
        <v>410</v>
      </c>
      <c r="S167" s="666">
        <f>+K167+N167+R167</f>
        <v>8620</v>
      </c>
      <c r="T167" s="752">
        <f t="shared" si="74"/>
        <v>-10</v>
      </c>
      <c r="U167" s="659">
        <f t="shared" si="75"/>
        <v>10</v>
      </c>
    </row>
    <row r="168" spans="1:21" ht="18" customHeight="1">
      <c r="A168" s="709">
        <v>9</v>
      </c>
      <c r="B168" s="710"/>
      <c r="C168" s="710"/>
      <c r="D168" s="710" t="s">
        <v>740</v>
      </c>
      <c r="E168" s="710" t="s">
        <v>741</v>
      </c>
      <c r="F168" s="709" t="s">
        <v>531</v>
      </c>
      <c r="G168" s="712"/>
      <c r="H168" s="665" t="s">
        <v>532</v>
      </c>
      <c r="I168" s="666">
        <v>6710</v>
      </c>
      <c r="J168" s="667">
        <v>19541</v>
      </c>
      <c r="K168" s="668">
        <f t="shared" si="69"/>
        <v>6710</v>
      </c>
      <c r="L168" s="669">
        <v>1500</v>
      </c>
      <c r="M168" s="667">
        <v>19541</v>
      </c>
      <c r="N168" s="670">
        <f t="shared" si="70"/>
        <v>1500</v>
      </c>
      <c r="O168" s="668">
        <f t="shared" si="71"/>
        <v>8210</v>
      </c>
      <c r="P168" s="669">
        <f t="shared" si="72"/>
        <v>410</v>
      </c>
      <c r="Q168" s="667">
        <v>19541</v>
      </c>
      <c r="R168" s="668">
        <f t="shared" si="73"/>
        <v>410</v>
      </c>
      <c r="S168" s="666">
        <f>+K168+N168+R168</f>
        <v>8620</v>
      </c>
      <c r="T168" s="752">
        <f t="shared" si="74"/>
        <v>-10</v>
      </c>
      <c r="U168" s="659">
        <f t="shared" si="75"/>
        <v>10</v>
      </c>
    </row>
    <row r="169" spans="1:21" ht="18" customHeight="1">
      <c r="A169" s="709">
        <v>10</v>
      </c>
      <c r="B169" s="710"/>
      <c r="C169" s="710"/>
      <c r="D169" s="710"/>
      <c r="E169" s="710" t="s">
        <v>742</v>
      </c>
      <c r="F169" s="709"/>
      <c r="G169" s="712"/>
      <c r="H169" s="665" t="s">
        <v>532</v>
      </c>
      <c r="I169" s="666">
        <v>6710</v>
      </c>
      <c r="J169" s="667">
        <v>19541</v>
      </c>
      <c r="K169" s="668">
        <f t="shared" si="69"/>
        <v>6710</v>
      </c>
      <c r="L169" s="669">
        <v>1500</v>
      </c>
      <c r="M169" s="667">
        <v>19541</v>
      </c>
      <c r="N169" s="670">
        <f t="shared" si="70"/>
        <v>1500</v>
      </c>
      <c r="O169" s="668">
        <f t="shared" si="71"/>
        <v>8210</v>
      </c>
      <c r="P169" s="669">
        <f t="shared" si="72"/>
        <v>410</v>
      </c>
      <c r="Q169" s="667">
        <v>19541</v>
      </c>
      <c r="R169" s="668">
        <f t="shared" si="73"/>
        <v>410</v>
      </c>
      <c r="S169" s="666">
        <f>+K169+N169+R169</f>
        <v>8620</v>
      </c>
      <c r="T169" s="752">
        <f t="shared" si="74"/>
        <v>-10</v>
      </c>
      <c r="U169" s="659">
        <f t="shared" si="75"/>
        <v>10</v>
      </c>
    </row>
    <row r="170" spans="1:21" ht="18" customHeight="1">
      <c r="A170" s="674"/>
      <c r="B170" s="1147" t="s">
        <v>743</v>
      </c>
      <c r="C170" s="1148"/>
      <c r="D170" s="1148"/>
      <c r="E170" s="1149"/>
      <c r="F170" s="674"/>
      <c r="G170" s="676"/>
      <c r="H170" s="675"/>
      <c r="I170" s="677">
        <f>SUM(I160:I169)</f>
        <v>65860</v>
      </c>
      <c r="J170" s="677"/>
      <c r="K170" s="677">
        <f>SUM(K160:K169)</f>
        <v>65860</v>
      </c>
      <c r="L170" s="677"/>
      <c r="M170" s="677"/>
      <c r="N170" s="725"/>
      <c r="O170" s="677">
        <f>SUM(O160:O169)</f>
        <v>82080</v>
      </c>
      <c r="P170" s="677"/>
      <c r="Q170" s="773"/>
      <c r="R170" s="677">
        <f>SUM(R160:R169)</f>
        <v>4100</v>
      </c>
      <c r="S170" s="677">
        <f>SUM(S160:S169)</f>
        <v>86180</v>
      </c>
      <c r="T170" s="795">
        <f>SUM(T160:T169)</f>
        <v>-80</v>
      </c>
      <c r="U170" s="659"/>
    </row>
    <row r="171" spans="1:21" ht="18" customHeight="1" thickBot="1">
      <c r="A171" s="796"/>
      <c r="B171" s="743"/>
      <c r="C171" s="743"/>
      <c r="D171" s="743"/>
      <c r="E171" s="743"/>
      <c r="F171" s="796"/>
      <c r="G171" s="797"/>
      <c r="H171" s="798"/>
      <c r="I171" s="799"/>
      <c r="J171" s="799"/>
      <c r="K171" s="799"/>
      <c r="L171" s="799"/>
      <c r="M171" s="799"/>
      <c r="N171" s="800"/>
      <c r="O171" s="799"/>
      <c r="P171" s="799"/>
      <c r="Q171" s="780" t="s">
        <v>540</v>
      </c>
      <c r="R171" s="780"/>
      <c r="S171" s="780">
        <f>+S170+T170</f>
        <v>86100</v>
      </c>
      <c r="T171" s="756"/>
      <c r="U171" s="659"/>
    </row>
    <row r="172" spans="1:21" ht="18" customHeight="1" thickTop="1">
      <c r="A172" s="648">
        <v>1</v>
      </c>
      <c r="B172" s="649"/>
      <c r="C172" s="649" t="s">
        <v>372</v>
      </c>
      <c r="D172" s="649" t="s">
        <v>744</v>
      </c>
      <c r="E172" s="650" t="s">
        <v>745</v>
      </c>
      <c r="F172" s="648" t="s">
        <v>604</v>
      </c>
      <c r="G172" s="651"/>
      <c r="H172" s="652" t="s">
        <v>532</v>
      </c>
      <c r="I172" s="653">
        <v>8700</v>
      </c>
      <c r="J172" s="667">
        <v>19541</v>
      </c>
      <c r="K172" s="655">
        <f>I172*1</f>
        <v>8700</v>
      </c>
      <c r="L172" s="656">
        <v>1500</v>
      </c>
      <c r="M172" s="667">
        <v>19541</v>
      </c>
      <c r="N172" s="670">
        <f>L172*1</f>
        <v>1500</v>
      </c>
      <c r="O172" s="655">
        <f>+K172+N172</f>
        <v>10200</v>
      </c>
      <c r="P172" s="656">
        <f>(I172+L172-U172)*5/100</f>
        <v>472</v>
      </c>
      <c r="Q172" s="757">
        <v>19541</v>
      </c>
      <c r="R172" s="687">
        <f>P172*1</f>
        <v>472</v>
      </c>
      <c r="S172" s="801">
        <f>SUM(K172,N172,R172)</f>
        <v>10672</v>
      </c>
      <c r="T172" s="751">
        <f>(9440*1)-O172</f>
        <v>-760</v>
      </c>
      <c r="U172" s="659">
        <f>+I172+L172-9440</f>
        <v>760</v>
      </c>
    </row>
    <row r="173" spans="1:21" ht="18" customHeight="1">
      <c r="A173" s="660">
        <v>2</v>
      </c>
      <c r="B173" s="662" t="s">
        <v>746</v>
      </c>
      <c r="C173" s="711"/>
      <c r="D173" s="661"/>
      <c r="E173" s="663" t="s">
        <v>747</v>
      </c>
      <c r="F173" s="660" t="s">
        <v>531</v>
      </c>
      <c r="G173" s="664"/>
      <c r="H173" s="665" t="s">
        <v>532</v>
      </c>
      <c r="I173" s="666">
        <v>6460</v>
      </c>
      <c r="J173" s="667">
        <v>19541</v>
      </c>
      <c r="K173" s="668">
        <f>I173*1</f>
        <v>6460</v>
      </c>
      <c r="L173" s="669">
        <v>1740</v>
      </c>
      <c r="M173" s="667">
        <v>19541</v>
      </c>
      <c r="N173" s="670">
        <f>L173*1</f>
        <v>1740</v>
      </c>
      <c r="O173" s="668">
        <f>+K173+N173</f>
        <v>8200</v>
      </c>
      <c r="P173" s="669">
        <f>(I173+L173-U173)*5/100</f>
        <v>410</v>
      </c>
      <c r="Q173" s="667">
        <v>19541</v>
      </c>
      <c r="R173" s="668">
        <f>P173*1</f>
        <v>410</v>
      </c>
      <c r="S173" s="666">
        <f>SUM(K173,N173,R173)</f>
        <v>8610</v>
      </c>
      <c r="T173" s="752">
        <f>(8200*1)-O173</f>
        <v>0</v>
      </c>
      <c r="U173" s="659">
        <f>+I173+L173-8200</f>
        <v>0</v>
      </c>
    </row>
    <row r="174" spans="1:21" ht="18" customHeight="1">
      <c r="A174" s="660">
        <v>3</v>
      </c>
      <c r="B174" s="661"/>
      <c r="C174" s="661"/>
      <c r="D174" s="661"/>
      <c r="E174" s="663" t="s">
        <v>748</v>
      </c>
      <c r="F174" s="660" t="s">
        <v>531</v>
      </c>
      <c r="G174" s="664"/>
      <c r="H174" s="665" t="s">
        <v>532</v>
      </c>
      <c r="I174" s="666">
        <v>6460</v>
      </c>
      <c r="J174" s="667">
        <v>19541</v>
      </c>
      <c r="K174" s="668">
        <f>I174*1</f>
        <v>6460</v>
      </c>
      <c r="L174" s="669">
        <v>1740</v>
      </c>
      <c r="M174" s="667">
        <v>19541</v>
      </c>
      <c r="N174" s="670">
        <f>L174*1</f>
        <v>1740</v>
      </c>
      <c r="O174" s="668">
        <f>+K174+N174</f>
        <v>8200</v>
      </c>
      <c r="P174" s="669">
        <f>(I174+L174-U174)*5/100</f>
        <v>410</v>
      </c>
      <c r="Q174" s="667">
        <v>19541</v>
      </c>
      <c r="R174" s="668">
        <f>P174*1</f>
        <v>410</v>
      </c>
      <c r="S174" s="666">
        <f>SUM(K174,N174,R174)</f>
        <v>8610</v>
      </c>
      <c r="T174" s="752">
        <f>(8200*1)-O174</f>
        <v>0</v>
      </c>
      <c r="U174" s="659">
        <f>+I174+L174-8200</f>
        <v>0</v>
      </c>
    </row>
    <row r="175" spans="1:21" ht="18" customHeight="1">
      <c r="A175" s="758">
        <v>4</v>
      </c>
      <c r="B175" s="760"/>
      <c r="C175" s="760"/>
      <c r="D175" s="760"/>
      <c r="E175" s="761" t="s">
        <v>749</v>
      </c>
      <c r="F175" s="758" t="s">
        <v>531</v>
      </c>
      <c r="G175" s="762"/>
      <c r="H175" s="763" t="s">
        <v>532</v>
      </c>
      <c r="I175" s="764">
        <v>5760</v>
      </c>
      <c r="J175" s="667">
        <v>19541</v>
      </c>
      <c r="K175" s="802">
        <f>I175*1</f>
        <v>5760</v>
      </c>
      <c r="L175" s="803">
        <v>2440</v>
      </c>
      <c r="M175" s="667">
        <v>19541</v>
      </c>
      <c r="N175" s="670">
        <f>L175*1</f>
        <v>2440</v>
      </c>
      <c r="O175" s="802">
        <f>+K175+N175</f>
        <v>8200</v>
      </c>
      <c r="P175" s="803">
        <f>(I175+L175-U175)*5/100</f>
        <v>410</v>
      </c>
      <c r="Q175" s="667">
        <v>19541</v>
      </c>
      <c r="R175" s="668">
        <f>P175*1</f>
        <v>410</v>
      </c>
      <c r="S175" s="764">
        <f>SUM(K175,N175,R175)</f>
        <v>8610</v>
      </c>
      <c r="T175" s="752">
        <f>(8200*1)-O175</f>
        <v>0</v>
      </c>
      <c r="U175" s="659">
        <f>+I175+L175-8200</f>
        <v>0</v>
      </c>
    </row>
    <row r="176" spans="1:22" ht="18" customHeight="1">
      <c r="A176" s="1153" t="s">
        <v>750</v>
      </c>
      <c r="B176" s="1154"/>
      <c r="C176" s="1154"/>
      <c r="D176" s="1154"/>
      <c r="E176" s="1155"/>
      <c r="F176" s="674"/>
      <c r="G176" s="676"/>
      <c r="H176" s="675"/>
      <c r="I176" s="677">
        <f>SUM(I172:I175)</f>
        <v>27380</v>
      </c>
      <c r="J176" s="677"/>
      <c r="K176" s="677">
        <f>SUM(K172:K175)</f>
        <v>27380</v>
      </c>
      <c r="L176" s="677">
        <f>SUM(L172:L175)</f>
        <v>7420</v>
      </c>
      <c r="M176" s="677"/>
      <c r="N176" s="677">
        <f>SUM(N172:N175)</f>
        <v>7420</v>
      </c>
      <c r="O176" s="677">
        <f>SUM(O172:O175)</f>
        <v>34800</v>
      </c>
      <c r="P176" s="677"/>
      <c r="Q176" s="773"/>
      <c r="R176" s="773">
        <f>SUM(R172:R175)</f>
        <v>1702</v>
      </c>
      <c r="S176" s="678">
        <f>SUM(S172:S175)</f>
        <v>36502</v>
      </c>
      <c r="T176" s="745">
        <f>SUM(T172:T175)</f>
        <v>-760</v>
      </c>
      <c r="U176" s="659"/>
      <c r="V176" t="s">
        <v>637</v>
      </c>
    </row>
    <row r="177" spans="1:21" ht="18" customHeight="1" thickBot="1">
      <c r="A177" s="680"/>
      <c r="B177" s="680"/>
      <c r="C177" s="680"/>
      <c r="D177" s="680"/>
      <c r="E177" s="680"/>
      <c r="F177" s="680"/>
      <c r="G177" s="683"/>
      <c r="H177" s="682"/>
      <c r="I177" s="684"/>
      <c r="J177" s="684"/>
      <c r="K177" s="684"/>
      <c r="L177" s="684"/>
      <c r="M177" s="684"/>
      <c r="N177" s="684"/>
      <c r="O177" s="684"/>
      <c r="P177" s="684"/>
      <c r="Q177" s="780" t="s">
        <v>540</v>
      </c>
      <c r="R177" s="780"/>
      <c r="S177" s="685">
        <f>+S176+T176</f>
        <v>35742</v>
      </c>
      <c r="T177" s="804"/>
      <c r="U177" s="679"/>
    </row>
    <row r="178" spans="1:21" ht="18" customHeight="1" thickTop="1">
      <c r="A178" s="648">
        <v>1</v>
      </c>
      <c r="B178" s="805" t="s">
        <v>751</v>
      </c>
      <c r="C178" s="806" t="s">
        <v>104</v>
      </c>
      <c r="D178" s="649" t="s">
        <v>752</v>
      </c>
      <c r="E178" s="650" t="s">
        <v>753</v>
      </c>
      <c r="F178" s="648" t="s">
        <v>754</v>
      </c>
      <c r="G178" s="651"/>
      <c r="H178" s="652" t="s">
        <v>532</v>
      </c>
      <c r="I178" s="653">
        <v>6710</v>
      </c>
      <c r="J178" s="667">
        <v>19541</v>
      </c>
      <c r="K178" s="655">
        <f aca="true" t="shared" si="76" ref="K178:K187">I178*1</f>
        <v>6710</v>
      </c>
      <c r="L178" s="656">
        <v>1490</v>
      </c>
      <c r="M178" s="667">
        <v>19541</v>
      </c>
      <c r="N178" s="670">
        <f aca="true" t="shared" si="77" ref="N178:N187">L178*1</f>
        <v>1490</v>
      </c>
      <c r="O178" s="655">
        <f aca="true" t="shared" si="78" ref="O178:O187">+K178+N178</f>
        <v>8200</v>
      </c>
      <c r="P178" s="656">
        <f aca="true" t="shared" si="79" ref="P178:P187">(I178+L178-U178)*5/100</f>
        <v>410</v>
      </c>
      <c r="Q178" s="757">
        <v>19541</v>
      </c>
      <c r="R178" s="687">
        <f aca="true" t="shared" si="80" ref="R178:R187">P178*1</f>
        <v>410</v>
      </c>
      <c r="S178" s="688">
        <f aca="true" t="shared" si="81" ref="S178:S187">+K178+N178+R178</f>
        <v>8610</v>
      </c>
      <c r="T178" s="722">
        <f>(8200*1)-O178</f>
        <v>0</v>
      </c>
      <c r="U178" s="659">
        <f>+I178+L178-8200</f>
        <v>0</v>
      </c>
    </row>
    <row r="179" spans="1:21" ht="18" customHeight="1">
      <c r="A179" s="660">
        <v>2</v>
      </c>
      <c r="B179" s="661"/>
      <c r="C179" s="661"/>
      <c r="D179" s="661"/>
      <c r="E179" s="663" t="s">
        <v>755</v>
      </c>
      <c r="F179" s="660" t="s">
        <v>531</v>
      </c>
      <c r="G179" s="664"/>
      <c r="H179" s="665" t="s">
        <v>532</v>
      </c>
      <c r="I179" s="666">
        <v>6710</v>
      </c>
      <c r="J179" s="667">
        <v>19541</v>
      </c>
      <c r="K179" s="668">
        <f t="shared" si="76"/>
        <v>6710</v>
      </c>
      <c r="L179" s="669">
        <v>1490</v>
      </c>
      <c r="M179" s="667">
        <v>19541</v>
      </c>
      <c r="N179" s="670">
        <f t="shared" si="77"/>
        <v>1490</v>
      </c>
      <c r="O179" s="668">
        <f t="shared" si="78"/>
        <v>8200</v>
      </c>
      <c r="P179" s="669">
        <f t="shared" si="79"/>
        <v>410</v>
      </c>
      <c r="Q179" s="667">
        <v>19541</v>
      </c>
      <c r="R179" s="668">
        <f t="shared" si="80"/>
        <v>410</v>
      </c>
      <c r="S179" s="666">
        <f t="shared" si="81"/>
        <v>8610</v>
      </c>
      <c r="T179" s="723">
        <f>(8200*1)-O179</f>
        <v>0</v>
      </c>
      <c r="U179" s="659">
        <f>+I179+L179-8200</f>
        <v>0</v>
      </c>
    </row>
    <row r="180" spans="1:21" ht="18" customHeight="1">
      <c r="A180" s="660">
        <v>3</v>
      </c>
      <c r="B180" s="661"/>
      <c r="C180" s="661"/>
      <c r="D180" s="661"/>
      <c r="E180" s="663" t="s">
        <v>756</v>
      </c>
      <c r="F180" s="660" t="s">
        <v>531</v>
      </c>
      <c r="G180" s="664"/>
      <c r="H180" s="665" t="s">
        <v>532</v>
      </c>
      <c r="I180" s="666">
        <v>6910</v>
      </c>
      <c r="J180" s="667">
        <v>19541</v>
      </c>
      <c r="K180" s="668">
        <f t="shared" si="76"/>
        <v>6910</v>
      </c>
      <c r="L180" s="669">
        <v>1290</v>
      </c>
      <c r="M180" s="667">
        <v>19541</v>
      </c>
      <c r="N180" s="670">
        <f t="shared" si="77"/>
        <v>1290</v>
      </c>
      <c r="O180" s="668">
        <f t="shared" si="78"/>
        <v>8200</v>
      </c>
      <c r="P180" s="669">
        <f t="shared" si="79"/>
        <v>410</v>
      </c>
      <c r="Q180" s="667">
        <v>19541</v>
      </c>
      <c r="R180" s="668">
        <f t="shared" si="80"/>
        <v>410</v>
      </c>
      <c r="S180" s="666">
        <f t="shared" si="81"/>
        <v>8610</v>
      </c>
      <c r="T180" s="723">
        <f>(8200*1)-O180</f>
        <v>0</v>
      </c>
      <c r="U180" s="659">
        <f>+I180+L180-8200</f>
        <v>0</v>
      </c>
    </row>
    <row r="181" spans="1:21" ht="18" customHeight="1">
      <c r="A181" s="660">
        <v>4</v>
      </c>
      <c r="B181" s="661"/>
      <c r="C181" s="661"/>
      <c r="D181" s="661"/>
      <c r="E181" s="663" t="s">
        <v>757</v>
      </c>
      <c r="F181" s="660" t="s">
        <v>531</v>
      </c>
      <c r="G181" s="664"/>
      <c r="H181" s="665" t="s">
        <v>532</v>
      </c>
      <c r="I181" s="666">
        <v>5760</v>
      </c>
      <c r="J181" s="667">
        <v>19541</v>
      </c>
      <c r="K181" s="668">
        <f t="shared" si="76"/>
        <v>5760</v>
      </c>
      <c r="L181" s="669">
        <v>2440</v>
      </c>
      <c r="M181" s="667">
        <v>19541</v>
      </c>
      <c r="N181" s="670">
        <f t="shared" si="77"/>
        <v>2440</v>
      </c>
      <c r="O181" s="668">
        <f t="shared" si="78"/>
        <v>8200</v>
      </c>
      <c r="P181" s="669">
        <f t="shared" si="79"/>
        <v>410</v>
      </c>
      <c r="Q181" s="667">
        <v>19541</v>
      </c>
      <c r="R181" s="668">
        <f t="shared" si="80"/>
        <v>410</v>
      </c>
      <c r="S181" s="666">
        <f t="shared" si="81"/>
        <v>8610</v>
      </c>
      <c r="T181" s="723">
        <f>(8200*1)-O181</f>
        <v>0</v>
      </c>
      <c r="U181" s="659">
        <f>+I181+L181-8200</f>
        <v>0</v>
      </c>
    </row>
    <row r="182" spans="1:21" ht="18" customHeight="1">
      <c r="A182" s="660">
        <v>5</v>
      </c>
      <c r="B182" s="661"/>
      <c r="C182" s="661"/>
      <c r="D182" s="661" t="s">
        <v>758</v>
      </c>
      <c r="E182" s="663" t="s">
        <v>759</v>
      </c>
      <c r="F182" s="648" t="s">
        <v>754</v>
      </c>
      <c r="G182" s="651"/>
      <c r="H182" s="652" t="s">
        <v>532</v>
      </c>
      <c r="I182" s="653">
        <v>7940</v>
      </c>
      <c r="J182" s="667">
        <v>19541</v>
      </c>
      <c r="K182" s="655">
        <f t="shared" si="76"/>
        <v>7940</v>
      </c>
      <c r="L182" s="656">
        <v>1500</v>
      </c>
      <c r="M182" s="667">
        <v>19541</v>
      </c>
      <c r="N182" s="670">
        <f t="shared" si="77"/>
        <v>1500</v>
      </c>
      <c r="O182" s="655">
        <f t="shared" si="78"/>
        <v>9440</v>
      </c>
      <c r="P182" s="656">
        <f t="shared" si="79"/>
        <v>472</v>
      </c>
      <c r="Q182" s="757">
        <v>19541</v>
      </c>
      <c r="R182" s="687">
        <f t="shared" si="80"/>
        <v>472</v>
      </c>
      <c r="S182" s="688">
        <f t="shared" si="81"/>
        <v>9912</v>
      </c>
      <c r="T182" s="722">
        <f>(9440*1)-O182</f>
        <v>0</v>
      </c>
      <c r="U182" s="659">
        <f>+I182+L182-9440</f>
        <v>0</v>
      </c>
    </row>
    <row r="183" spans="1:21" ht="18" customHeight="1">
      <c r="A183" s="660">
        <v>6</v>
      </c>
      <c r="B183" s="661"/>
      <c r="C183" s="661"/>
      <c r="D183" s="661"/>
      <c r="E183" s="663" t="s">
        <v>760</v>
      </c>
      <c r="F183" s="660" t="s">
        <v>531</v>
      </c>
      <c r="G183" s="664"/>
      <c r="H183" s="665" t="s">
        <v>532</v>
      </c>
      <c r="I183" s="666">
        <v>6710</v>
      </c>
      <c r="J183" s="667">
        <v>19541</v>
      </c>
      <c r="K183" s="668">
        <f t="shared" si="76"/>
        <v>6710</v>
      </c>
      <c r="L183" s="669">
        <v>1490</v>
      </c>
      <c r="M183" s="667">
        <v>19541</v>
      </c>
      <c r="N183" s="670">
        <f t="shared" si="77"/>
        <v>1490</v>
      </c>
      <c r="O183" s="668">
        <f t="shared" si="78"/>
        <v>8200</v>
      </c>
      <c r="P183" s="669">
        <f t="shared" si="79"/>
        <v>410</v>
      </c>
      <c r="Q183" s="667">
        <v>19541</v>
      </c>
      <c r="R183" s="668">
        <f t="shared" si="80"/>
        <v>410</v>
      </c>
      <c r="S183" s="666">
        <f t="shared" si="81"/>
        <v>8610</v>
      </c>
      <c r="T183" s="723">
        <f>(8200*1)-O183</f>
        <v>0</v>
      </c>
      <c r="U183" s="659">
        <f>+I183+L183-8200</f>
        <v>0</v>
      </c>
    </row>
    <row r="184" spans="1:21" ht="18" customHeight="1">
      <c r="A184" s="660">
        <v>7</v>
      </c>
      <c r="B184" s="661"/>
      <c r="C184" s="661"/>
      <c r="D184" s="661" t="s">
        <v>761</v>
      </c>
      <c r="E184" s="663" t="s">
        <v>762</v>
      </c>
      <c r="F184" s="660" t="s">
        <v>531</v>
      </c>
      <c r="G184" s="665" t="s">
        <v>532</v>
      </c>
      <c r="H184" s="665"/>
      <c r="I184" s="666">
        <v>7940</v>
      </c>
      <c r="J184" s="667">
        <v>19541</v>
      </c>
      <c r="K184" s="668">
        <f t="shared" si="76"/>
        <v>7940</v>
      </c>
      <c r="L184" s="669">
        <v>1500</v>
      </c>
      <c r="M184" s="667">
        <v>19541</v>
      </c>
      <c r="N184" s="670">
        <f t="shared" si="77"/>
        <v>1500</v>
      </c>
      <c r="O184" s="668">
        <f t="shared" si="78"/>
        <v>9440</v>
      </c>
      <c r="P184" s="669">
        <f t="shared" si="79"/>
        <v>472</v>
      </c>
      <c r="Q184" s="667">
        <v>19541</v>
      </c>
      <c r="R184" s="668">
        <f t="shared" si="80"/>
        <v>472</v>
      </c>
      <c r="S184" s="790">
        <f t="shared" si="81"/>
        <v>9912</v>
      </c>
      <c r="T184" s="723">
        <v>0</v>
      </c>
      <c r="U184" s="659">
        <f>+I184+L184-9440</f>
        <v>0</v>
      </c>
    </row>
    <row r="185" spans="1:21" ht="18" customHeight="1">
      <c r="A185" s="660">
        <v>8</v>
      </c>
      <c r="B185" s="661"/>
      <c r="C185" s="661"/>
      <c r="D185" s="661"/>
      <c r="E185" s="663" t="s">
        <v>763</v>
      </c>
      <c r="F185" s="660" t="s">
        <v>531</v>
      </c>
      <c r="G185" s="664"/>
      <c r="H185" s="665" t="s">
        <v>532</v>
      </c>
      <c r="I185" s="666">
        <v>6710</v>
      </c>
      <c r="J185" s="667">
        <v>19541</v>
      </c>
      <c r="K185" s="668">
        <f t="shared" si="76"/>
        <v>6710</v>
      </c>
      <c r="L185" s="669">
        <v>1490</v>
      </c>
      <c r="M185" s="667">
        <v>19541</v>
      </c>
      <c r="N185" s="670">
        <f t="shared" si="77"/>
        <v>1490</v>
      </c>
      <c r="O185" s="668">
        <f t="shared" si="78"/>
        <v>8200</v>
      </c>
      <c r="P185" s="669">
        <f t="shared" si="79"/>
        <v>410</v>
      </c>
      <c r="Q185" s="667">
        <v>19541</v>
      </c>
      <c r="R185" s="668">
        <f t="shared" si="80"/>
        <v>410</v>
      </c>
      <c r="S185" s="666">
        <f t="shared" si="81"/>
        <v>8610</v>
      </c>
      <c r="T185" s="723">
        <f>(8200*1)-O185</f>
        <v>0</v>
      </c>
      <c r="U185" s="659">
        <f>+I185+L185-8200</f>
        <v>0</v>
      </c>
    </row>
    <row r="186" spans="1:21" ht="18" customHeight="1">
      <c r="A186" s="660">
        <v>9</v>
      </c>
      <c r="B186" s="661"/>
      <c r="C186" s="661"/>
      <c r="D186" s="661" t="s">
        <v>764</v>
      </c>
      <c r="E186" s="663" t="s">
        <v>765</v>
      </c>
      <c r="F186" s="660" t="s">
        <v>531</v>
      </c>
      <c r="G186" s="664"/>
      <c r="H186" s="665" t="s">
        <v>532</v>
      </c>
      <c r="I186" s="666">
        <v>5970</v>
      </c>
      <c r="J186" s="667">
        <v>19541</v>
      </c>
      <c r="K186" s="668">
        <f t="shared" si="76"/>
        <v>5970</v>
      </c>
      <c r="L186" s="669">
        <v>2230</v>
      </c>
      <c r="M186" s="667">
        <v>19541</v>
      </c>
      <c r="N186" s="670">
        <f t="shared" si="77"/>
        <v>2230</v>
      </c>
      <c r="O186" s="668">
        <f t="shared" si="78"/>
        <v>8200</v>
      </c>
      <c r="P186" s="669">
        <f t="shared" si="79"/>
        <v>410</v>
      </c>
      <c r="Q186" s="667">
        <v>19541</v>
      </c>
      <c r="R186" s="668">
        <f t="shared" si="80"/>
        <v>410</v>
      </c>
      <c r="S186" s="666">
        <f t="shared" si="81"/>
        <v>8610</v>
      </c>
      <c r="T186" s="723">
        <f>(8200*1)-O186</f>
        <v>0</v>
      </c>
      <c r="U186" s="659">
        <f>+I186+L186-8200</f>
        <v>0</v>
      </c>
    </row>
    <row r="187" spans="1:21" ht="18" customHeight="1">
      <c r="A187" s="660">
        <v>10</v>
      </c>
      <c r="B187" s="661"/>
      <c r="C187" s="661"/>
      <c r="D187" s="661"/>
      <c r="E187" s="663" t="s">
        <v>766</v>
      </c>
      <c r="F187" s="660" t="s">
        <v>531</v>
      </c>
      <c r="G187" s="664"/>
      <c r="H187" s="665" t="s">
        <v>532</v>
      </c>
      <c r="I187" s="666">
        <v>7940</v>
      </c>
      <c r="J187" s="667">
        <v>19541</v>
      </c>
      <c r="K187" s="668">
        <f t="shared" si="76"/>
        <v>7940</v>
      </c>
      <c r="L187" s="669">
        <v>1500</v>
      </c>
      <c r="M187" s="667">
        <v>19541</v>
      </c>
      <c r="N187" s="670">
        <f t="shared" si="77"/>
        <v>1500</v>
      </c>
      <c r="O187" s="668">
        <f t="shared" si="78"/>
        <v>9440</v>
      </c>
      <c r="P187" s="669">
        <f t="shared" si="79"/>
        <v>472</v>
      </c>
      <c r="Q187" s="667">
        <v>19541</v>
      </c>
      <c r="R187" s="668">
        <f t="shared" si="80"/>
        <v>472</v>
      </c>
      <c r="S187" s="666">
        <f t="shared" si="81"/>
        <v>9912</v>
      </c>
      <c r="T187" s="723">
        <f>(9440*1)-O187</f>
        <v>0</v>
      </c>
      <c r="U187" s="659">
        <f>+I187+L187-9440</f>
        <v>0</v>
      </c>
    </row>
    <row r="188" spans="1:21" ht="18" customHeight="1">
      <c r="A188" s="660">
        <v>11</v>
      </c>
      <c r="B188" s="661"/>
      <c r="C188" s="661"/>
      <c r="D188" s="661" t="s">
        <v>767</v>
      </c>
      <c r="E188" s="663" t="s">
        <v>768</v>
      </c>
      <c r="F188" s="660" t="s">
        <v>531</v>
      </c>
      <c r="G188" s="664"/>
      <c r="H188" s="665" t="s">
        <v>532</v>
      </c>
      <c r="I188" s="666">
        <v>6210</v>
      </c>
      <c r="J188" s="667">
        <v>19541</v>
      </c>
      <c r="K188" s="668">
        <f aca="true" t="shared" si="82" ref="K188:K195">I188*1</f>
        <v>6210</v>
      </c>
      <c r="L188" s="669">
        <v>1990</v>
      </c>
      <c r="M188" s="667">
        <v>19541</v>
      </c>
      <c r="N188" s="670">
        <f aca="true" t="shared" si="83" ref="N188:N195">L188*1</f>
        <v>1990</v>
      </c>
      <c r="O188" s="668">
        <f aca="true" t="shared" si="84" ref="O188:O195">+K188+N188</f>
        <v>8200</v>
      </c>
      <c r="P188" s="669">
        <f aca="true" t="shared" si="85" ref="P188:P195">(I188+L188-U188)*5/100</f>
        <v>410</v>
      </c>
      <c r="Q188" s="667">
        <v>19541</v>
      </c>
      <c r="R188" s="668">
        <f aca="true" t="shared" si="86" ref="R188:R195">P188*1</f>
        <v>410</v>
      </c>
      <c r="S188" s="666">
        <f aca="true" t="shared" si="87" ref="S188:S195">+K188+N188+R188</f>
        <v>8610</v>
      </c>
      <c r="T188" s="723">
        <f aca="true" t="shared" si="88" ref="T188:T195">(8200*1)-O188</f>
        <v>0</v>
      </c>
      <c r="U188" s="659">
        <f aca="true" t="shared" si="89" ref="U188:U195">+I188+L188-8200</f>
        <v>0</v>
      </c>
    </row>
    <row r="189" spans="1:21" ht="18" customHeight="1">
      <c r="A189" s="660">
        <v>12</v>
      </c>
      <c r="B189" s="661"/>
      <c r="C189" s="661"/>
      <c r="D189" s="661"/>
      <c r="E189" s="663" t="s">
        <v>769</v>
      </c>
      <c r="F189" s="660" t="s">
        <v>531</v>
      </c>
      <c r="G189" s="664"/>
      <c r="H189" s="665" t="s">
        <v>532</v>
      </c>
      <c r="I189" s="666">
        <v>6710</v>
      </c>
      <c r="J189" s="667">
        <v>19541</v>
      </c>
      <c r="K189" s="668">
        <f t="shared" si="82"/>
        <v>6710</v>
      </c>
      <c r="L189" s="669">
        <v>1490</v>
      </c>
      <c r="M189" s="667">
        <v>19541</v>
      </c>
      <c r="N189" s="670">
        <f t="shared" si="83"/>
        <v>1490</v>
      </c>
      <c r="O189" s="668">
        <f t="shared" si="84"/>
        <v>8200</v>
      </c>
      <c r="P189" s="669">
        <f t="shared" si="85"/>
        <v>410</v>
      </c>
      <c r="Q189" s="667">
        <v>19541</v>
      </c>
      <c r="R189" s="668">
        <f t="shared" si="86"/>
        <v>410</v>
      </c>
      <c r="S189" s="666">
        <f t="shared" si="87"/>
        <v>8610</v>
      </c>
      <c r="T189" s="723">
        <f t="shared" si="88"/>
        <v>0</v>
      </c>
      <c r="U189" s="659">
        <f t="shared" si="89"/>
        <v>0</v>
      </c>
    </row>
    <row r="190" spans="1:21" ht="18" customHeight="1">
      <c r="A190" s="660">
        <v>13</v>
      </c>
      <c r="B190" s="661"/>
      <c r="C190" s="661"/>
      <c r="D190" s="661"/>
      <c r="E190" s="663" t="s">
        <v>770</v>
      </c>
      <c r="F190" s="660" t="s">
        <v>531</v>
      </c>
      <c r="G190" s="664"/>
      <c r="H190" s="665" t="s">
        <v>532</v>
      </c>
      <c r="I190" s="666">
        <v>6710</v>
      </c>
      <c r="J190" s="667">
        <v>19541</v>
      </c>
      <c r="K190" s="668">
        <f t="shared" si="82"/>
        <v>6710</v>
      </c>
      <c r="L190" s="669">
        <v>1490</v>
      </c>
      <c r="M190" s="667">
        <v>19541</v>
      </c>
      <c r="N190" s="670">
        <f t="shared" si="83"/>
        <v>1490</v>
      </c>
      <c r="O190" s="668">
        <f t="shared" si="84"/>
        <v>8200</v>
      </c>
      <c r="P190" s="669">
        <f t="shared" si="85"/>
        <v>410</v>
      </c>
      <c r="Q190" s="667">
        <v>19541</v>
      </c>
      <c r="R190" s="668">
        <f t="shared" si="86"/>
        <v>410</v>
      </c>
      <c r="S190" s="666">
        <f t="shared" si="87"/>
        <v>8610</v>
      </c>
      <c r="T190" s="723">
        <f t="shared" si="88"/>
        <v>0</v>
      </c>
      <c r="U190" s="659">
        <f t="shared" si="89"/>
        <v>0</v>
      </c>
    </row>
    <row r="191" spans="1:21" ht="18" customHeight="1">
      <c r="A191" s="660">
        <v>14</v>
      </c>
      <c r="B191" s="661"/>
      <c r="C191" s="661"/>
      <c r="D191" s="661"/>
      <c r="E191" s="663" t="s">
        <v>771</v>
      </c>
      <c r="F191" s="660" t="s">
        <v>531</v>
      </c>
      <c r="G191" s="664"/>
      <c r="H191" s="665" t="s">
        <v>532</v>
      </c>
      <c r="I191" s="666">
        <v>5760</v>
      </c>
      <c r="J191" s="667">
        <v>19541</v>
      </c>
      <c r="K191" s="668">
        <f t="shared" si="82"/>
        <v>5760</v>
      </c>
      <c r="L191" s="669">
        <v>2440</v>
      </c>
      <c r="M191" s="667">
        <v>19541</v>
      </c>
      <c r="N191" s="670">
        <f t="shared" si="83"/>
        <v>2440</v>
      </c>
      <c r="O191" s="668">
        <f t="shared" si="84"/>
        <v>8200</v>
      </c>
      <c r="P191" s="669">
        <f t="shared" si="85"/>
        <v>410</v>
      </c>
      <c r="Q191" s="667">
        <v>19541</v>
      </c>
      <c r="R191" s="668">
        <f t="shared" si="86"/>
        <v>410</v>
      </c>
      <c r="S191" s="666">
        <f t="shared" si="87"/>
        <v>8610</v>
      </c>
      <c r="T191" s="723">
        <f t="shared" si="88"/>
        <v>0</v>
      </c>
      <c r="U191" s="659">
        <f t="shared" si="89"/>
        <v>0</v>
      </c>
    </row>
    <row r="192" spans="1:21" ht="18" customHeight="1">
      <c r="A192" s="660">
        <v>15</v>
      </c>
      <c r="B192" s="661"/>
      <c r="C192" s="661"/>
      <c r="D192" s="661" t="s">
        <v>772</v>
      </c>
      <c r="E192" s="663" t="s">
        <v>773</v>
      </c>
      <c r="F192" s="660" t="s">
        <v>531</v>
      </c>
      <c r="G192" s="664"/>
      <c r="H192" s="665" t="s">
        <v>532</v>
      </c>
      <c r="I192" s="666">
        <v>5760</v>
      </c>
      <c r="J192" s="667">
        <v>19541</v>
      </c>
      <c r="K192" s="668">
        <f t="shared" si="82"/>
        <v>5760</v>
      </c>
      <c r="L192" s="669">
        <v>2440</v>
      </c>
      <c r="M192" s="667">
        <v>19541</v>
      </c>
      <c r="N192" s="670">
        <f t="shared" si="83"/>
        <v>2440</v>
      </c>
      <c r="O192" s="668">
        <f t="shared" si="84"/>
        <v>8200</v>
      </c>
      <c r="P192" s="669">
        <f t="shared" si="85"/>
        <v>410</v>
      </c>
      <c r="Q192" s="667">
        <v>19541</v>
      </c>
      <c r="R192" s="668">
        <f t="shared" si="86"/>
        <v>410</v>
      </c>
      <c r="S192" s="666">
        <f t="shared" si="87"/>
        <v>8610</v>
      </c>
      <c r="T192" s="723">
        <f t="shared" si="88"/>
        <v>0</v>
      </c>
      <c r="U192" s="659">
        <f t="shared" si="89"/>
        <v>0</v>
      </c>
    </row>
    <row r="193" spans="1:21" ht="18" customHeight="1">
      <c r="A193" s="660">
        <v>16</v>
      </c>
      <c r="B193" s="661"/>
      <c r="C193" s="661"/>
      <c r="D193" s="672"/>
      <c r="E193" s="663" t="s">
        <v>774</v>
      </c>
      <c r="F193" s="660" t="s">
        <v>531</v>
      </c>
      <c r="G193" s="664"/>
      <c r="H193" s="665" t="s">
        <v>532</v>
      </c>
      <c r="I193" s="666">
        <v>5970</v>
      </c>
      <c r="J193" s="667">
        <v>19541</v>
      </c>
      <c r="K193" s="668">
        <f t="shared" si="82"/>
        <v>5970</v>
      </c>
      <c r="L193" s="669">
        <v>2230</v>
      </c>
      <c r="M193" s="667">
        <v>19541</v>
      </c>
      <c r="N193" s="670">
        <f t="shared" si="83"/>
        <v>2230</v>
      </c>
      <c r="O193" s="668">
        <f t="shared" si="84"/>
        <v>8200</v>
      </c>
      <c r="P193" s="669">
        <f t="shared" si="85"/>
        <v>410</v>
      </c>
      <c r="Q193" s="667">
        <v>19541</v>
      </c>
      <c r="R193" s="668">
        <f t="shared" si="86"/>
        <v>410</v>
      </c>
      <c r="S193" s="666">
        <f t="shared" si="87"/>
        <v>8610</v>
      </c>
      <c r="T193" s="723">
        <f t="shared" si="88"/>
        <v>0</v>
      </c>
      <c r="U193" s="659">
        <f t="shared" si="89"/>
        <v>0</v>
      </c>
    </row>
    <row r="194" spans="1:21" ht="18" customHeight="1">
      <c r="A194" s="660">
        <v>17</v>
      </c>
      <c r="B194" s="661"/>
      <c r="C194" s="661"/>
      <c r="D194" s="661"/>
      <c r="E194" s="663" t="s">
        <v>775</v>
      </c>
      <c r="F194" s="660" t="s">
        <v>531</v>
      </c>
      <c r="G194" s="664"/>
      <c r="H194" s="665" t="s">
        <v>532</v>
      </c>
      <c r="I194" s="666">
        <v>6910</v>
      </c>
      <c r="J194" s="667">
        <v>19541</v>
      </c>
      <c r="K194" s="668">
        <f t="shared" si="82"/>
        <v>6910</v>
      </c>
      <c r="L194" s="669">
        <v>1290</v>
      </c>
      <c r="M194" s="667">
        <v>19541</v>
      </c>
      <c r="N194" s="670">
        <f t="shared" si="83"/>
        <v>1290</v>
      </c>
      <c r="O194" s="668">
        <f t="shared" si="84"/>
        <v>8200</v>
      </c>
      <c r="P194" s="669">
        <f t="shared" si="85"/>
        <v>410</v>
      </c>
      <c r="Q194" s="667">
        <v>19541</v>
      </c>
      <c r="R194" s="668">
        <f t="shared" si="86"/>
        <v>410</v>
      </c>
      <c r="S194" s="666">
        <f t="shared" si="87"/>
        <v>8610</v>
      </c>
      <c r="T194" s="723">
        <f t="shared" si="88"/>
        <v>0</v>
      </c>
      <c r="U194" s="659">
        <f t="shared" si="89"/>
        <v>0</v>
      </c>
    </row>
    <row r="195" spans="1:21" ht="18" customHeight="1">
      <c r="A195" s="758">
        <v>18</v>
      </c>
      <c r="B195" s="760"/>
      <c r="C195" s="760"/>
      <c r="D195" s="760"/>
      <c r="E195" s="761" t="s">
        <v>776</v>
      </c>
      <c r="F195" s="758" t="s">
        <v>531</v>
      </c>
      <c r="G195" s="762"/>
      <c r="H195" s="763" t="s">
        <v>532</v>
      </c>
      <c r="I195" s="764">
        <v>5760</v>
      </c>
      <c r="J195" s="667">
        <v>19541</v>
      </c>
      <c r="K195" s="802">
        <f t="shared" si="82"/>
        <v>5760</v>
      </c>
      <c r="L195" s="803">
        <v>2440</v>
      </c>
      <c r="M195" s="667">
        <v>19541</v>
      </c>
      <c r="N195" s="670">
        <f t="shared" si="83"/>
        <v>2440</v>
      </c>
      <c r="O195" s="802">
        <f t="shared" si="84"/>
        <v>8200</v>
      </c>
      <c r="P195" s="803">
        <f t="shared" si="85"/>
        <v>410</v>
      </c>
      <c r="Q195" s="667">
        <v>19541</v>
      </c>
      <c r="R195" s="668">
        <f t="shared" si="86"/>
        <v>410</v>
      </c>
      <c r="S195" s="697">
        <f t="shared" si="87"/>
        <v>8610</v>
      </c>
      <c r="T195" s="723">
        <f t="shared" si="88"/>
        <v>0</v>
      </c>
      <c r="U195" s="659">
        <f t="shared" si="89"/>
        <v>0</v>
      </c>
    </row>
    <row r="196" spans="1:21" ht="18" customHeight="1">
      <c r="A196" s="674"/>
      <c r="B196" s="1147" t="s">
        <v>777</v>
      </c>
      <c r="C196" s="1148"/>
      <c r="D196" s="1148"/>
      <c r="E196" s="1149"/>
      <c r="F196" s="674"/>
      <c r="G196" s="675"/>
      <c r="H196" s="676"/>
      <c r="I196" s="677">
        <f>SUM(I178:I195)</f>
        <v>119090</v>
      </c>
      <c r="J196" s="677"/>
      <c r="K196" s="677">
        <f>SUM(K178:K195)</f>
        <v>119090</v>
      </c>
      <c r="L196" s="677">
        <f>SUM(L178:L195)</f>
        <v>32230</v>
      </c>
      <c r="M196" s="677"/>
      <c r="N196" s="677"/>
      <c r="O196" s="677">
        <f>SUM(O178:O195)</f>
        <v>151320</v>
      </c>
      <c r="P196" s="677">
        <f>SUM(P178:P195)</f>
        <v>7566</v>
      </c>
      <c r="Q196" s="677"/>
      <c r="R196" s="677">
        <f>SUM(R178:R195)</f>
        <v>7566</v>
      </c>
      <c r="S196" s="678">
        <f>SUM(S178:S195)</f>
        <v>158886</v>
      </c>
      <c r="T196" s="809"/>
      <c r="U196" s="659"/>
    </row>
    <row r="197" spans="1:21" ht="18" customHeight="1">
      <c r="A197" s="747">
        <v>1</v>
      </c>
      <c r="B197" s="748" t="s">
        <v>61</v>
      </c>
      <c r="C197" s="736" t="s">
        <v>778</v>
      </c>
      <c r="D197" s="736" t="s">
        <v>779</v>
      </c>
      <c r="E197" s="736" t="s">
        <v>780</v>
      </c>
      <c r="F197" s="810" t="s">
        <v>531</v>
      </c>
      <c r="G197" s="747"/>
      <c r="H197" s="652" t="s">
        <v>532</v>
      </c>
      <c r="I197" s="656">
        <v>6210</v>
      </c>
      <c r="J197" s="667">
        <v>19541</v>
      </c>
      <c r="K197" s="655">
        <f aca="true" t="shared" si="90" ref="K197:K203">I197*1</f>
        <v>6210</v>
      </c>
      <c r="L197" s="656">
        <v>1990</v>
      </c>
      <c r="M197" s="667">
        <v>19541</v>
      </c>
      <c r="N197" s="670">
        <f aca="true" t="shared" si="91" ref="N197:N203">L197*1</f>
        <v>1990</v>
      </c>
      <c r="O197" s="655">
        <f aca="true" t="shared" si="92" ref="O197:O203">+K197+N197</f>
        <v>8200</v>
      </c>
      <c r="P197" s="669">
        <f aca="true" t="shared" si="93" ref="P197:P203">(I197+L197-U197)*5/100</f>
        <v>410</v>
      </c>
      <c r="Q197" s="667">
        <v>19541</v>
      </c>
      <c r="R197" s="668">
        <f aca="true" t="shared" si="94" ref="R197:R203">P197*1</f>
        <v>410</v>
      </c>
      <c r="S197" s="653">
        <f aca="true" t="shared" si="95" ref="S197:S203">SUM(K197,N197,R197)</f>
        <v>8610</v>
      </c>
      <c r="T197" s="658">
        <f aca="true" t="shared" si="96" ref="T197:T203">(8200*1)-O197</f>
        <v>0</v>
      </c>
      <c r="U197" s="659">
        <f aca="true" t="shared" si="97" ref="U197:U203">+I197+L197-8200</f>
        <v>0</v>
      </c>
    </row>
    <row r="198" spans="1:21" ht="18" customHeight="1">
      <c r="A198" s="709">
        <v>2</v>
      </c>
      <c r="B198" s="781" t="s">
        <v>781</v>
      </c>
      <c r="C198" s="737"/>
      <c r="D198" s="737"/>
      <c r="E198" s="737" t="s">
        <v>782</v>
      </c>
      <c r="F198" s="709" t="s">
        <v>531</v>
      </c>
      <c r="G198" s="709"/>
      <c r="H198" s="665" t="s">
        <v>532</v>
      </c>
      <c r="I198" s="669">
        <v>5970</v>
      </c>
      <c r="J198" s="667">
        <v>19541</v>
      </c>
      <c r="K198" s="668">
        <f t="shared" si="90"/>
        <v>5970</v>
      </c>
      <c r="L198" s="669">
        <v>2230</v>
      </c>
      <c r="M198" s="667">
        <v>19541</v>
      </c>
      <c r="N198" s="670">
        <f t="shared" si="91"/>
        <v>2230</v>
      </c>
      <c r="O198" s="668">
        <f t="shared" si="92"/>
        <v>8200</v>
      </c>
      <c r="P198" s="669">
        <f t="shared" si="93"/>
        <v>410</v>
      </c>
      <c r="Q198" s="667">
        <v>19541</v>
      </c>
      <c r="R198" s="668">
        <f t="shared" si="94"/>
        <v>410</v>
      </c>
      <c r="S198" s="666">
        <f t="shared" si="95"/>
        <v>8610</v>
      </c>
      <c r="T198" s="671">
        <f t="shared" si="96"/>
        <v>0</v>
      </c>
      <c r="U198" s="659">
        <f t="shared" si="97"/>
        <v>0</v>
      </c>
    </row>
    <row r="199" spans="1:21" ht="18" customHeight="1">
      <c r="A199" s="709">
        <v>3</v>
      </c>
      <c r="B199" s="737"/>
      <c r="C199" s="737"/>
      <c r="D199" s="737" t="s">
        <v>783</v>
      </c>
      <c r="E199" s="737" t="s">
        <v>784</v>
      </c>
      <c r="F199" s="709" t="s">
        <v>531</v>
      </c>
      <c r="G199" s="709"/>
      <c r="H199" s="665" t="s">
        <v>532</v>
      </c>
      <c r="I199" s="669">
        <v>6460</v>
      </c>
      <c r="J199" s="667">
        <v>19541</v>
      </c>
      <c r="K199" s="668">
        <f t="shared" si="90"/>
        <v>6460</v>
      </c>
      <c r="L199" s="669">
        <v>1740</v>
      </c>
      <c r="M199" s="667">
        <v>19541</v>
      </c>
      <c r="N199" s="670">
        <f t="shared" si="91"/>
        <v>1740</v>
      </c>
      <c r="O199" s="668">
        <f t="shared" si="92"/>
        <v>8200</v>
      </c>
      <c r="P199" s="669">
        <f t="shared" si="93"/>
        <v>410</v>
      </c>
      <c r="Q199" s="667">
        <v>19541</v>
      </c>
      <c r="R199" s="668">
        <f t="shared" si="94"/>
        <v>410</v>
      </c>
      <c r="S199" s="666">
        <f t="shared" si="95"/>
        <v>8610</v>
      </c>
      <c r="T199" s="671">
        <f t="shared" si="96"/>
        <v>0</v>
      </c>
      <c r="U199" s="659">
        <f t="shared" si="97"/>
        <v>0</v>
      </c>
    </row>
    <row r="200" spans="1:21" ht="18" customHeight="1">
      <c r="A200" s="713">
        <v>4</v>
      </c>
      <c r="B200" s="738"/>
      <c r="C200" s="738"/>
      <c r="D200" s="738"/>
      <c r="E200" s="738" t="s">
        <v>785</v>
      </c>
      <c r="F200" s="713" t="s">
        <v>531</v>
      </c>
      <c r="G200" s="713"/>
      <c r="H200" s="694" t="s">
        <v>532</v>
      </c>
      <c r="I200" s="696">
        <v>6210</v>
      </c>
      <c r="J200" s="667">
        <v>19541</v>
      </c>
      <c r="K200" s="668">
        <f t="shared" si="90"/>
        <v>6210</v>
      </c>
      <c r="L200" s="696">
        <v>1990</v>
      </c>
      <c r="M200" s="667">
        <v>19541</v>
      </c>
      <c r="N200" s="670">
        <f t="shared" si="91"/>
        <v>1990</v>
      </c>
      <c r="O200" s="698">
        <f t="shared" si="92"/>
        <v>8200</v>
      </c>
      <c r="P200" s="669">
        <f t="shared" si="93"/>
        <v>410</v>
      </c>
      <c r="Q200" s="667">
        <v>19541</v>
      </c>
      <c r="R200" s="668">
        <f t="shared" si="94"/>
        <v>410</v>
      </c>
      <c r="S200" s="695">
        <f t="shared" si="95"/>
        <v>8610</v>
      </c>
      <c r="T200" s="671">
        <f t="shared" si="96"/>
        <v>0</v>
      </c>
      <c r="U200" s="659">
        <f t="shared" si="97"/>
        <v>0</v>
      </c>
    </row>
    <row r="201" spans="1:21" ht="18" customHeight="1">
      <c r="A201" s="709">
        <v>5</v>
      </c>
      <c r="B201" s="737"/>
      <c r="C201" s="737"/>
      <c r="D201" s="737" t="s">
        <v>786</v>
      </c>
      <c r="E201" s="737" t="s">
        <v>787</v>
      </c>
      <c r="F201" s="713" t="s">
        <v>531</v>
      </c>
      <c r="G201" s="713"/>
      <c r="H201" s="694" t="s">
        <v>532</v>
      </c>
      <c r="I201" s="696">
        <v>6460</v>
      </c>
      <c r="J201" s="667">
        <v>19541</v>
      </c>
      <c r="K201" s="668">
        <f t="shared" si="90"/>
        <v>6460</v>
      </c>
      <c r="L201" s="696">
        <v>1740</v>
      </c>
      <c r="M201" s="667">
        <v>19541</v>
      </c>
      <c r="N201" s="670">
        <f t="shared" si="91"/>
        <v>1740</v>
      </c>
      <c r="O201" s="698">
        <f t="shared" si="92"/>
        <v>8200</v>
      </c>
      <c r="P201" s="669">
        <f t="shared" si="93"/>
        <v>410</v>
      </c>
      <c r="Q201" s="667">
        <v>19541</v>
      </c>
      <c r="R201" s="668">
        <f t="shared" si="94"/>
        <v>410</v>
      </c>
      <c r="S201" s="695">
        <f t="shared" si="95"/>
        <v>8610</v>
      </c>
      <c r="T201" s="671">
        <f t="shared" si="96"/>
        <v>0</v>
      </c>
      <c r="U201" s="659">
        <f t="shared" si="97"/>
        <v>0</v>
      </c>
    </row>
    <row r="202" spans="1:21" ht="18" customHeight="1">
      <c r="A202" s="713">
        <v>6</v>
      </c>
      <c r="B202" s="737"/>
      <c r="C202" s="737"/>
      <c r="D202" s="737" t="s">
        <v>788</v>
      </c>
      <c r="E202" s="737" t="s">
        <v>789</v>
      </c>
      <c r="F202" s="713" t="s">
        <v>531</v>
      </c>
      <c r="G202" s="713"/>
      <c r="H202" s="694" t="s">
        <v>532</v>
      </c>
      <c r="I202" s="696">
        <v>6460</v>
      </c>
      <c r="J202" s="667">
        <v>19541</v>
      </c>
      <c r="K202" s="668">
        <f t="shared" si="90"/>
        <v>6460</v>
      </c>
      <c r="L202" s="696">
        <v>1740</v>
      </c>
      <c r="M202" s="667">
        <v>19541</v>
      </c>
      <c r="N202" s="670">
        <f t="shared" si="91"/>
        <v>1740</v>
      </c>
      <c r="O202" s="698">
        <f t="shared" si="92"/>
        <v>8200</v>
      </c>
      <c r="P202" s="669">
        <f t="shared" si="93"/>
        <v>410</v>
      </c>
      <c r="Q202" s="667">
        <v>19541</v>
      </c>
      <c r="R202" s="668">
        <f t="shared" si="94"/>
        <v>410</v>
      </c>
      <c r="S202" s="695">
        <f t="shared" si="95"/>
        <v>8610</v>
      </c>
      <c r="T202" s="671">
        <f t="shared" si="96"/>
        <v>0</v>
      </c>
      <c r="U202" s="659">
        <f t="shared" si="97"/>
        <v>0</v>
      </c>
    </row>
    <row r="203" spans="1:21" ht="18" customHeight="1">
      <c r="A203" s="709">
        <v>7</v>
      </c>
      <c r="B203" s="749"/>
      <c r="C203" s="749"/>
      <c r="D203" s="749" t="s">
        <v>790</v>
      </c>
      <c r="E203" s="749" t="s">
        <v>791</v>
      </c>
      <c r="F203" s="713" t="s">
        <v>531</v>
      </c>
      <c r="G203" s="713"/>
      <c r="H203" s="694" t="s">
        <v>532</v>
      </c>
      <c r="I203" s="696">
        <v>6460</v>
      </c>
      <c r="J203" s="667">
        <v>19541</v>
      </c>
      <c r="K203" s="668">
        <f t="shared" si="90"/>
        <v>6460</v>
      </c>
      <c r="L203" s="696">
        <v>1740</v>
      </c>
      <c r="M203" s="667">
        <v>19541</v>
      </c>
      <c r="N203" s="670">
        <f t="shared" si="91"/>
        <v>1740</v>
      </c>
      <c r="O203" s="698">
        <f t="shared" si="92"/>
        <v>8200</v>
      </c>
      <c r="P203" s="669">
        <f t="shared" si="93"/>
        <v>410</v>
      </c>
      <c r="Q203" s="667">
        <v>19541</v>
      </c>
      <c r="R203" s="668">
        <f t="shared" si="94"/>
        <v>410</v>
      </c>
      <c r="S203" s="695">
        <f t="shared" si="95"/>
        <v>8610</v>
      </c>
      <c r="T203" s="671">
        <f t="shared" si="96"/>
        <v>0</v>
      </c>
      <c r="U203" s="659">
        <f t="shared" si="97"/>
        <v>0</v>
      </c>
    </row>
    <row r="204" spans="1:21" ht="18" customHeight="1">
      <c r="A204" s="674"/>
      <c r="B204" s="1147" t="s">
        <v>792</v>
      </c>
      <c r="C204" s="1148"/>
      <c r="D204" s="1148"/>
      <c r="E204" s="1149"/>
      <c r="F204" s="674"/>
      <c r="G204" s="675"/>
      <c r="H204" s="676"/>
      <c r="I204" s="677">
        <f>SUM(I197:I203)</f>
        <v>44230</v>
      </c>
      <c r="J204" s="677"/>
      <c r="K204" s="677">
        <f>SUM(K197:K203)</f>
        <v>44230</v>
      </c>
      <c r="L204" s="677">
        <f>SUM(L197:L203)</f>
        <v>13170</v>
      </c>
      <c r="M204" s="677"/>
      <c r="N204" s="677"/>
      <c r="O204" s="677">
        <f>SUM(O197:O203)</f>
        <v>57400</v>
      </c>
      <c r="P204" s="677">
        <f>SUM(P197:P203)</f>
        <v>2870</v>
      </c>
      <c r="Q204" s="677"/>
      <c r="R204" s="677">
        <f>SUM(R197:R203)</f>
        <v>2870</v>
      </c>
      <c r="S204" s="678">
        <f>SUM(S197:S203)</f>
        <v>60270</v>
      </c>
      <c r="T204" s="678"/>
      <c r="U204" s="679"/>
    </row>
    <row r="205" spans="1:21" ht="18" customHeight="1">
      <c r="A205" s="786">
        <v>1</v>
      </c>
      <c r="B205" s="811" t="s">
        <v>793</v>
      </c>
      <c r="C205" s="787" t="s">
        <v>19</v>
      </c>
      <c r="D205" s="787" t="s">
        <v>794</v>
      </c>
      <c r="E205" s="788" t="s">
        <v>795</v>
      </c>
      <c r="F205" s="786" t="s">
        <v>531</v>
      </c>
      <c r="G205" s="789"/>
      <c r="H205" s="706" t="s">
        <v>532</v>
      </c>
      <c r="I205" s="688">
        <v>6460</v>
      </c>
      <c r="J205" s="667">
        <v>19541</v>
      </c>
      <c r="K205" s="687">
        <f aca="true" t="shared" si="98" ref="K205:K210">I205*1</f>
        <v>6460</v>
      </c>
      <c r="L205" s="707">
        <v>1740</v>
      </c>
      <c r="M205" s="667">
        <v>19541</v>
      </c>
      <c r="N205" s="670">
        <f aca="true" t="shared" si="99" ref="N205:N210">L205*1</f>
        <v>1740</v>
      </c>
      <c r="O205" s="687">
        <f aca="true" t="shared" si="100" ref="O205:O210">+K205+N205</f>
        <v>8200</v>
      </c>
      <c r="P205" s="707">
        <f aca="true" t="shared" si="101" ref="P205:P210">(I205+L205)*5/100</f>
        <v>410</v>
      </c>
      <c r="Q205" s="667">
        <v>19541</v>
      </c>
      <c r="R205" s="668">
        <f aca="true" t="shared" si="102" ref="R205:R210">P205*1</f>
        <v>410</v>
      </c>
      <c r="S205" s="688">
        <f aca="true" t="shared" si="103" ref="S205:S210">+K205+N205+R205</f>
        <v>8610</v>
      </c>
      <c r="T205" s="722">
        <f>(8200*1)-O205</f>
        <v>0</v>
      </c>
      <c r="U205" s="659">
        <f>+I205+L205-8200</f>
        <v>0</v>
      </c>
    </row>
    <row r="206" spans="1:21" ht="18" customHeight="1">
      <c r="A206" s="660">
        <v>2</v>
      </c>
      <c r="B206" s="661"/>
      <c r="C206" s="711"/>
      <c r="D206" s="661"/>
      <c r="E206" s="663" t="s">
        <v>796</v>
      </c>
      <c r="F206" s="660" t="s">
        <v>531</v>
      </c>
      <c r="G206" s="664"/>
      <c r="H206" s="665" t="s">
        <v>532</v>
      </c>
      <c r="I206" s="666">
        <v>6460</v>
      </c>
      <c r="J206" s="667">
        <v>19541</v>
      </c>
      <c r="K206" s="668">
        <f t="shared" si="98"/>
        <v>6460</v>
      </c>
      <c r="L206" s="669">
        <v>1740</v>
      </c>
      <c r="M206" s="667">
        <v>19541</v>
      </c>
      <c r="N206" s="670">
        <f t="shared" si="99"/>
        <v>1740</v>
      </c>
      <c r="O206" s="668">
        <f t="shared" si="100"/>
        <v>8200</v>
      </c>
      <c r="P206" s="669">
        <f t="shared" si="101"/>
        <v>410</v>
      </c>
      <c r="Q206" s="667">
        <v>19541</v>
      </c>
      <c r="R206" s="668">
        <f t="shared" si="102"/>
        <v>410</v>
      </c>
      <c r="S206" s="666">
        <f t="shared" si="103"/>
        <v>8610</v>
      </c>
      <c r="T206" s="723">
        <f>(8200*1)-O206</f>
        <v>0</v>
      </c>
      <c r="U206" s="659">
        <f>+I206+L206-8200</f>
        <v>0</v>
      </c>
    </row>
    <row r="207" spans="1:21" ht="18" customHeight="1">
      <c r="A207" s="660">
        <v>3</v>
      </c>
      <c r="B207" s="661"/>
      <c r="C207" s="661"/>
      <c r="D207" s="661" t="s">
        <v>797</v>
      </c>
      <c r="E207" s="663" t="s">
        <v>798</v>
      </c>
      <c r="F207" s="660" t="s">
        <v>531</v>
      </c>
      <c r="G207" s="664"/>
      <c r="H207" s="665" t="s">
        <v>532</v>
      </c>
      <c r="I207" s="666">
        <v>6460</v>
      </c>
      <c r="J207" s="667">
        <v>19541</v>
      </c>
      <c r="K207" s="668">
        <f t="shared" si="98"/>
        <v>6460</v>
      </c>
      <c r="L207" s="669">
        <v>1740</v>
      </c>
      <c r="M207" s="667">
        <v>19541</v>
      </c>
      <c r="N207" s="670">
        <f t="shared" si="99"/>
        <v>1740</v>
      </c>
      <c r="O207" s="668">
        <f t="shared" si="100"/>
        <v>8200</v>
      </c>
      <c r="P207" s="669">
        <f t="shared" si="101"/>
        <v>410</v>
      </c>
      <c r="Q207" s="667">
        <v>19541</v>
      </c>
      <c r="R207" s="668">
        <f t="shared" si="102"/>
        <v>410</v>
      </c>
      <c r="S207" s="666">
        <f t="shared" si="103"/>
        <v>8610</v>
      </c>
      <c r="T207" s="723">
        <f>(8200*1)-O207</f>
        <v>0</v>
      </c>
      <c r="U207" s="659">
        <f>+I207+L207-8200</f>
        <v>0</v>
      </c>
    </row>
    <row r="208" spans="1:21" ht="18" customHeight="1">
      <c r="A208" s="660">
        <v>4</v>
      </c>
      <c r="B208" s="661"/>
      <c r="C208" s="661"/>
      <c r="D208" s="661" t="s">
        <v>799</v>
      </c>
      <c r="E208" s="663" t="s">
        <v>800</v>
      </c>
      <c r="F208" s="660" t="s">
        <v>531</v>
      </c>
      <c r="G208" s="664"/>
      <c r="H208" s="665" t="s">
        <v>532</v>
      </c>
      <c r="I208" s="666">
        <v>6210</v>
      </c>
      <c r="J208" s="667">
        <v>19541</v>
      </c>
      <c r="K208" s="668">
        <f t="shared" si="98"/>
        <v>6210</v>
      </c>
      <c r="L208" s="669">
        <v>1990</v>
      </c>
      <c r="M208" s="667">
        <v>19541</v>
      </c>
      <c r="N208" s="670">
        <f t="shared" si="99"/>
        <v>1990</v>
      </c>
      <c r="O208" s="668">
        <f t="shared" si="100"/>
        <v>8200</v>
      </c>
      <c r="P208" s="669">
        <f t="shared" si="101"/>
        <v>410</v>
      </c>
      <c r="Q208" s="667">
        <v>19541</v>
      </c>
      <c r="R208" s="668">
        <f t="shared" si="102"/>
        <v>410</v>
      </c>
      <c r="S208" s="666">
        <f t="shared" si="103"/>
        <v>8610</v>
      </c>
      <c r="T208" s="723">
        <f>(8200*1)-O208</f>
        <v>0</v>
      </c>
      <c r="U208" s="659">
        <f>+I208+L208-8200</f>
        <v>0</v>
      </c>
    </row>
    <row r="209" spans="1:21" ht="18" customHeight="1">
      <c r="A209" s="660">
        <v>5</v>
      </c>
      <c r="B209" s="661"/>
      <c r="C209" s="661"/>
      <c r="D209" s="661"/>
      <c r="E209" s="663" t="s">
        <v>801</v>
      </c>
      <c r="F209" s="660" t="s">
        <v>531</v>
      </c>
      <c r="G209" s="665" t="s">
        <v>532</v>
      </c>
      <c r="H209" s="665"/>
      <c r="I209" s="666">
        <v>5080</v>
      </c>
      <c r="J209" s="667">
        <v>19541</v>
      </c>
      <c r="K209" s="668">
        <f t="shared" si="98"/>
        <v>5080</v>
      </c>
      <c r="L209" s="669">
        <v>1500</v>
      </c>
      <c r="M209" s="667">
        <v>19541</v>
      </c>
      <c r="N209" s="670">
        <f t="shared" si="99"/>
        <v>1500</v>
      </c>
      <c r="O209" s="668">
        <f t="shared" si="100"/>
        <v>6580</v>
      </c>
      <c r="P209" s="669">
        <f t="shared" si="101"/>
        <v>329</v>
      </c>
      <c r="Q209" s="667">
        <v>19541</v>
      </c>
      <c r="R209" s="668">
        <f t="shared" si="102"/>
        <v>329</v>
      </c>
      <c r="S209" s="666">
        <f t="shared" si="103"/>
        <v>6909</v>
      </c>
      <c r="T209" s="723">
        <v>0</v>
      </c>
      <c r="U209" s="659">
        <f>+I209+L209-6580</f>
        <v>0</v>
      </c>
    </row>
    <row r="210" spans="1:21" ht="18" customHeight="1">
      <c r="A210" s="660">
        <v>6</v>
      </c>
      <c r="B210" s="661"/>
      <c r="C210" s="661"/>
      <c r="D210" s="661" t="s">
        <v>802</v>
      </c>
      <c r="E210" s="663" t="s">
        <v>803</v>
      </c>
      <c r="F210" s="660" t="s">
        <v>531</v>
      </c>
      <c r="G210" s="665"/>
      <c r="H210" s="665" t="s">
        <v>532</v>
      </c>
      <c r="I210" s="666">
        <v>5760</v>
      </c>
      <c r="J210" s="667">
        <v>19541</v>
      </c>
      <c r="K210" s="668">
        <f t="shared" si="98"/>
        <v>5760</v>
      </c>
      <c r="L210" s="669">
        <v>2440</v>
      </c>
      <c r="M210" s="667">
        <v>19541</v>
      </c>
      <c r="N210" s="670">
        <f t="shared" si="99"/>
        <v>2440</v>
      </c>
      <c r="O210" s="668">
        <f t="shared" si="100"/>
        <v>8200</v>
      </c>
      <c r="P210" s="669">
        <f t="shared" si="101"/>
        <v>410</v>
      </c>
      <c r="Q210" s="667">
        <v>19541</v>
      </c>
      <c r="R210" s="668">
        <f t="shared" si="102"/>
        <v>410</v>
      </c>
      <c r="S210" s="666">
        <f t="shared" si="103"/>
        <v>8610</v>
      </c>
      <c r="T210" s="723">
        <f>(8200*1)-O210</f>
        <v>0</v>
      </c>
      <c r="U210" s="659">
        <f>+I210+L210-8200</f>
        <v>0</v>
      </c>
    </row>
    <row r="211" spans="1:21" ht="18" customHeight="1">
      <c r="A211" s="690">
        <v>7</v>
      </c>
      <c r="B211" s="691"/>
      <c r="C211" s="691"/>
      <c r="D211" s="691" t="s">
        <v>804</v>
      </c>
      <c r="E211" s="692" t="s">
        <v>805</v>
      </c>
      <c r="F211" s="690" t="s">
        <v>531</v>
      </c>
      <c r="G211" s="693"/>
      <c r="H211" s="694" t="s">
        <v>532</v>
      </c>
      <c r="I211" s="695">
        <v>6460</v>
      </c>
      <c r="J211" s="667">
        <v>19541</v>
      </c>
      <c r="K211" s="668">
        <f>I211*1</f>
        <v>6460</v>
      </c>
      <c r="L211" s="696">
        <v>1740</v>
      </c>
      <c r="M211" s="667">
        <v>19541</v>
      </c>
      <c r="N211" s="670">
        <f>L211*1</f>
        <v>1740</v>
      </c>
      <c r="O211" s="698">
        <f>+K211+N211</f>
        <v>8200</v>
      </c>
      <c r="P211" s="669">
        <f>(I211+L211)*5/100</f>
        <v>410</v>
      </c>
      <c r="Q211" s="667">
        <v>19541</v>
      </c>
      <c r="R211" s="668">
        <f>P211*1</f>
        <v>410</v>
      </c>
      <c r="S211" s="695">
        <f>+K211+N211+R211</f>
        <v>8610</v>
      </c>
      <c r="T211" s="723">
        <f>(8200*1)-O211</f>
        <v>0</v>
      </c>
      <c r="U211" s="659">
        <f>+I211+L211-8200</f>
        <v>0</v>
      </c>
    </row>
    <row r="212" spans="1:21" ht="18" customHeight="1">
      <c r="A212" s="674"/>
      <c r="B212" s="1147" t="s">
        <v>18</v>
      </c>
      <c r="C212" s="1148"/>
      <c r="D212" s="1148"/>
      <c r="E212" s="1149"/>
      <c r="F212" s="674"/>
      <c r="G212" s="676"/>
      <c r="H212" s="675"/>
      <c r="I212" s="677">
        <f>SUM(I205:I211)</f>
        <v>42890</v>
      </c>
      <c r="J212" s="677"/>
      <c r="K212" s="677">
        <f>SUM(K205:K211)</f>
        <v>42890</v>
      </c>
      <c r="L212" s="677">
        <f>SUM(L205:L211)</f>
        <v>12890</v>
      </c>
      <c r="M212" s="677"/>
      <c r="N212" s="677"/>
      <c r="O212" s="677">
        <f>SUM(O205:O211)</f>
        <v>55780</v>
      </c>
      <c r="P212" s="677">
        <f>SUM(P205:P211)</f>
        <v>2789</v>
      </c>
      <c r="Q212" s="773"/>
      <c r="R212" s="773">
        <f>SUM(R205:R211)</f>
        <v>2789</v>
      </c>
      <c r="S212" s="678">
        <f>SUM(S205:S211)</f>
        <v>58569</v>
      </c>
      <c r="T212" s="809"/>
      <c r="U212" s="659"/>
    </row>
    <row r="213" spans="1:21" ht="18" customHeight="1">
      <c r="A213" s="747">
        <v>1</v>
      </c>
      <c r="B213" s="748" t="s">
        <v>61</v>
      </c>
      <c r="C213" s="736" t="s">
        <v>363</v>
      </c>
      <c r="D213" s="736" t="s">
        <v>806</v>
      </c>
      <c r="E213" s="737" t="s">
        <v>807</v>
      </c>
      <c r="F213" s="709" t="s">
        <v>531</v>
      </c>
      <c r="G213" s="709"/>
      <c r="H213" s="665" t="s">
        <v>532</v>
      </c>
      <c r="I213" s="669">
        <v>6460</v>
      </c>
      <c r="J213" s="667">
        <v>19541</v>
      </c>
      <c r="K213" s="668">
        <f aca="true" t="shared" si="104" ref="K213:K219">I213*1</f>
        <v>6460</v>
      </c>
      <c r="L213" s="669">
        <v>1740</v>
      </c>
      <c r="M213" s="667">
        <v>19541</v>
      </c>
      <c r="N213" s="670">
        <f aca="true" t="shared" si="105" ref="N213:N219">L213*1</f>
        <v>1740</v>
      </c>
      <c r="O213" s="668">
        <f aca="true" t="shared" si="106" ref="O213:O219">+K213+N213</f>
        <v>8200</v>
      </c>
      <c r="P213" s="669">
        <f aca="true" t="shared" si="107" ref="P213:P219">(I213+L213-U213)*5/100</f>
        <v>410</v>
      </c>
      <c r="Q213" s="667">
        <v>19541</v>
      </c>
      <c r="R213" s="668">
        <f aca="true" t="shared" si="108" ref="R213:R219">P213*1</f>
        <v>410</v>
      </c>
      <c r="S213" s="666">
        <f aca="true" t="shared" si="109" ref="S213:S219">SUM(K213,N213,R213)</f>
        <v>8610</v>
      </c>
      <c r="T213" s="671">
        <f aca="true" t="shared" si="110" ref="T213:T219">(8200*1)-O213</f>
        <v>0</v>
      </c>
      <c r="U213" s="659">
        <f>+I213+L213-8200</f>
        <v>0</v>
      </c>
    </row>
    <row r="214" spans="1:21" ht="18" customHeight="1">
      <c r="A214" s="709">
        <v>2</v>
      </c>
      <c r="B214" s="781" t="s">
        <v>808</v>
      </c>
      <c r="C214" s="737"/>
      <c r="D214" s="737"/>
      <c r="E214" s="737" t="s">
        <v>809</v>
      </c>
      <c r="F214" s="709" t="s">
        <v>531</v>
      </c>
      <c r="G214" s="709"/>
      <c r="H214" s="665" t="s">
        <v>532</v>
      </c>
      <c r="I214" s="669">
        <v>6460</v>
      </c>
      <c r="J214" s="667">
        <v>19541</v>
      </c>
      <c r="K214" s="668">
        <f t="shared" si="104"/>
        <v>6460</v>
      </c>
      <c r="L214" s="669">
        <v>1740</v>
      </c>
      <c r="M214" s="667">
        <v>19541</v>
      </c>
      <c r="N214" s="670">
        <f t="shared" si="105"/>
        <v>1740</v>
      </c>
      <c r="O214" s="668">
        <f t="shared" si="106"/>
        <v>8200</v>
      </c>
      <c r="P214" s="669">
        <f t="shared" si="107"/>
        <v>410</v>
      </c>
      <c r="Q214" s="667">
        <v>19541</v>
      </c>
      <c r="R214" s="668">
        <f t="shared" si="108"/>
        <v>410</v>
      </c>
      <c r="S214" s="666">
        <f t="shared" si="109"/>
        <v>8610</v>
      </c>
      <c r="T214" s="671">
        <f t="shared" si="110"/>
        <v>0</v>
      </c>
      <c r="U214" s="659">
        <f>+I214+L214-8200</f>
        <v>0</v>
      </c>
    </row>
    <row r="215" spans="1:21" ht="18" customHeight="1">
      <c r="A215" s="709">
        <v>3</v>
      </c>
      <c r="B215" s="738"/>
      <c r="C215" s="738"/>
      <c r="D215" s="738" t="s">
        <v>644</v>
      </c>
      <c r="E215" s="738" t="s">
        <v>810</v>
      </c>
      <c r="F215" s="713" t="s">
        <v>531</v>
      </c>
      <c r="G215" s="709"/>
      <c r="H215" s="665" t="s">
        <v>532</v>
      </c>
      <c r="I215" s="669">
        <v>6460</v>
      </c>
      <c r="J215" s="667">
        <v>19541</v>
      </c>
      <c r="K215" s="668">
        <f t="shared" si="104"/>
        <v>6460</v>
      </c>
      <c r="L215" s="669">
        <v>1740</v>
      </c>
      <c r="M215" s="667">
        <v>19541</v>
      </c>
      <c r="N215" s="670">
        <f t="shared" si="105"/>
        <v>1740</v>
      </c>
      <c r="O215" s="668">
        <f t="shared" si="106"/>
        <v>8200</v>
      </c>
      <c r="P215" s="669">
        <f t="shared" si="107"/>
        <v>410</v>
      </c>
      <c r="Q215" s="667">
        <v>19541</v>
      </c>
      <c r="R215" s="668">
        <f t="shared" si="108"/>
        <v>410</v>
      </c>
      <c r="S215" s="666">
        <f t="shared" si="109"/>
        <v>8610</v>
      </c>
      <c r="T215" s="671">
        <f t="shared" si="110"/>
        <v>0</v>
      </c>
      <c r="U215" s="659">
        <f>+I215+L215-8200</f>
        <v>0</v>
      </c>
    </row>
    <row r="216" spans="1:21" ht="18" customHeight="1">
      <c r="A216" s="713">
        <v>4</v>
      </c>
      <c r="B216" s="737"/>
      <c r="C216" s="737"/>
      <c r="D216" s="737" t="s">
        <v>646</v>
      </c>
      <c r="E216" s="737" t="s">
        <v>811</v>
      </c>
      <c r="F216" s="713" t="s">
        <v>531</v>
      </c>
      <c r="G216" s="709"/>
      <c r="H216" s="665" t="s">
        <v>532</v>
      </c>
      <c r="I216" s="669">
        <v>6460</v>
      </c>
      <c r="J216" s="667">
        <v>19541</v>
      </c>
      <c r="K216" s="668">
        <f t="shared" si="104"/>
        <v>6460</v>
      </c>
      <c r="L216" s="669">
        <v>1740</v>
      </c>
      <c r="M216" s="667">
        <v>19541</v>
      </c>
      <c r="N216" s="670">
        <f t="shared" si="105"/>
        <v>1740</v>
      </c>
      <c r="O216" s="668">
        <f t="shared" si="106"/>
        <v>8200</v>
      </c>
      <c r="P216" s="669">
        <f t="shared" si="107"/>
        <v>410</v>
      </c>
      <c r="Q216" s="667">
        <v>19541</v>
      </c>
      <c r="R216" s="668">
        <f t="shared" si="108"/>
        <v>410</v>
      </c>
      <c r="S216" s="666">
        <f t="shared" si="109"/>
        <v>8610</v>
      </c>
      <c r="T216" s="671">
        <f t="shared" si="110"/>
        <v>0</v>
      </c>
      <c r="U216" s="659">
        <f>+I216+L216-8200</f>
        <v>0</v>
      </c>
    </row>
    <row r="217" spans="1:21" ht="18" customHeight="1">
      <c r="A217" s="709">
        <v>5</v>
      </c>
      <c r="B217" s="737"/>
      <c r="C217" s="737"/>
      <c r="D217" s="737"/>
      <c r="E217" s="737" t="s">
        <v>812</v>
      </c>
      <c r="F217" s="713" t="s">
        <v>531</v>
      </c>
      <c r="G217" s="709"/>
      <c r="H217" s="665" t="s">
        <v>532</v>
      </c>
      <c r="I217" s="669">
        <v>5970</v>
      </c>
      <c r="J217" s="667">
        <v>19541</v>
      </c>
      <c r="K217" s="668">
        <f t="shared" si="104"/>
        <v>5970</v>
      </c>
      <c r="L217" s="669">
        <v>2230</v>
      </c>
      <c r="M217" s="667">
        <v>19541</v>
      </c>
      <c r="N217" s="670">
        <f t="shared" si="105"/>
        <v>2230</v>
      </c>
      <c r="O217" s="668">
        <f t="shared" si="106"/>
        <v>8200</v>
      </c>
      <c r="P217" s="669">
        <f t="shared" si="107"/>
        <v>410</v>
      </c>
      <c r="Q217" s="667">
        <v>19541</v>
      </c>
      <c r="R217" s="668">
        <f t="shared" si="108"/>
        <v>410</v>
      </c>
      <c r="S217" s="666">
        <f t="shared" si="109"/>
        <v>8610</v>
      </c>
      <c r="T217" s="671">
        <f t="shared" si="110"/>
        <v>0</v>
      </c>
      <c r="U217" s="659">
        <f>+I217+L217-8200</f>
        <v>0</v>
      </c>
    </row>
    <row r="218" spans="1:21" ht="18" customHeight="1">
      <c r="A218" s="709">
        <v>6</v>
      </c>
      <c r="B218" s="812"/>
      <c r="C218" s="812"/>
      <c r="D218" s="812"/>
      <c r="E218" s="812" t="s">
        <v>813</v>
      </c>
      <c r="F218" s="713" t="s">
        <v>531</v>
      </c>
      <c r="G218" s="709"/>
      <c r="H218" s="665" t="s">
        <v>532</v>
      </c>
      <c r="I218" s="669">
        <v>5760</v>
      </c>
      <c r="J218" s="667">
        <v>19541</v>
      </c>
      <c r="K218" s="668">
        <f t="shared" si="104"/>
        <v>5760</v>
      </c>
      <c r="L218" s="669">
        <v>2440</v>
      </c>
      <c r="M218" s="667">
        <v>19541</v>
      </c>
      <c r="N218" s="670">
        <f t="shared" si="105"/>
        <v>2440</v>
      </c>
      <c r="O218" s="668">
        <f t="shared" si="106"/>
        <v>8200</v>
      </c>
      <c r="P218" s="669">
        <f t="shared" si="107"/>
        <v>410</v>
      </c>
      <c r="Q218" s="667">
        <v>19541</v>
      </c>
      <c r="R218" s="668">
        <f t="shared" si="108"/>
        <v>410</v>
      </c>
      <c r="S218" s="666">
        <f t="shared" si="109"/>
        <v>8610</v>
      </c>
      <c r="T218" s="671">
        <f t="shared" si="110"/>
        <v>0</v>
      </c>
      <c r="U218" s="659"/>
    </row>
    <row r="219" spans="1:21" ht="18" customHeight="1">
      <c r="A219" s="709">
        <v>7</v>
      </c>
      <c r="B219" s="812"/>
      <c r="C219" s="812"/>
      <c r="D219" s="812"/>
      <c r="E219" s="812" t="s">
        <v>814</v>
      </c>
      <c r="F219" s="713" t="s">
        <v>531</v>
      </c>
      <c r="G219" s="709"/>
      <c r="H219" s="665" t="s">
        <v>532</v>
      </c>
      <c r="I219" s="669">
        <v>5760</v>
      </c>
      <c r="J219" s="667">
        <v>19541</v>
      </c>
      <c r="K219" s="668">
        <f t="shared" si="104"/>
        <v>5760</v>
      </c>
      <c r="L219" s="669">
        <v>2440</v>
      </c>
      <c r="M219" s="667">
        <v>19541</v>
      </c>
      <c r="N219" s="670">
        <f t="shared" si="105"/>
        <v>2440</v>
      </c>
      <c r="O219" s="668">
        <f t="shared" si="106"/>
        <v>8200</v>
      </c>
      <c r="P219" s="669">
        <f t="shared" si="107"/>
        <v>410</v>
      </c>
      <c r="Q219" s="667">
        <v>19541</v>
      </c>
      <c r="R219" s="668">
        <f t="shared" si="108"/>
        <v>410</v>
      </c>
      <c r="S219" s="666">
        <f t="shared" si="109"/>
        <v>8610</v>
      </c>
      <c r="T219" s="671">
        <f t="shared" si="110"/>
        <v>0</v>
      </c>
      <c r="U219" s="659"/>
    </row>
    <row r="220" spans="1:21" ht="18" customHeight="1">
      <c r="A220" s="674"/>
      <c r="B220" s="1147" t="s">
        <v>815</v>
      </c>
      <c r="C220" s="1148"/>
      <c r="D220" s="1148"/>
      <c r="E220" s="1149"/>
      <c r="F220" s="674"/>
      <c r="G220" s="675"/>
      <c r="H220" s="676"/>
      <c r="I220" s="677">
        <f>SUM(I213:I219)</f>
        <v>43330</v>
      </c>
      <c r="J220" s="677"/>
      <c r="K220" s="677">
        <f>SUM(K213:K219)</f>
        <v>43330</v>
      </c>
      <c r="L220" s="677">
        <f>SUM(L213:L219)</f>
        <v>14070</v>
      </c>
      <c r="M220" s="677"/>
      <c r="N220" s="677"/>
      <c r="O220" s="677">
        <f>SUM(O213:O219)</f>
        <v>57400</v>
      </c>
      <c r="P220" s="677">
        <f>SUM(P213:P219)</f>
        <v>2870</v>
      </c>
      <c r="Q220" s="677"/>
      <c r="R220" s="677">
        <f>SUM(R213:R219)</f>
        <v>2870</v>
      </c>
      <c r="S220" s="677">
        <f>SUM(S213:S219)</f>
        <v>60270</v>
      </c>
      <c r="T220" s="678"/>
      <c r="U220" s="679"/>
    </row>
    <row r="221" spans="1:21" ht="18" customHeight="1">
      <c r="A221" s="747">
        <v>1</v>
      </c>
      <c r="B221" s="748" t="s">
        <v>63</v>
      </c>
      <c r="C221" s="736" t="s">
        <v>393</v>
      </c>
      <c r="D221" s="736" t="s">
        <v>816</v>
      </c>
      <c r="E221" s="736" t="s">
        <v>780</v>
      </c>
      <c r="F221" s="817" t="s">
        <v>604</v>
      </c>
      <c r="G221" s="747"/>
      <c r="H221" s="652" t="s">
        <v>532</v>
      </c>
      <c r="I221" s="656">
        <v>8700</v>
      </c>
      <c r="J221" s="667">
        <v>19541</v>
      </c>
      <c r="K221" s="655">
        <f>I221*1</f>
        <v>8700</v>
      </c>
      <c r="L221" s="656">
        <v>740</v>
      </c>
      <c r="M221" s="667">
        <v>19541</v>
      </c>
      <c r="N221" s="670">
        <f>L221*1</f>
        <v>740</v>
      </c>
      <c r="O221" s="655">
        <f>+K221+N221</f>
        <v>9440</v>
      </c>
      <c r="P221" s="669">
        <f>(I221+L221-U221)*5/100</f>
        <v>472</v>
      </c>
      <c r="Q221" s="667">
        <v>19541</v>
      </c>
      <c r="R221" s="668">
        <f>P221*1</f>
        <v>472</v>
      </c>
      <c r="S221" s="653">
        <f>SUM(K221,N221,R221)</f>
        <v>9912</v>
      </c>
      <c r="T221" s="658">
        <f>(9440*1)-O221</f>
        <v>0</v>
      </c>
      <c r="U221" s="659">
        <f>+I221+L221-9440</f>
        <v>0</v>
      </c>
    </row>
    <row r="222" spans="1:21" ht="18" customHeight="1">
      <c r="A222" s="709">
        <v>2</v>
      </c>
      <c r="B222" s="781" t="s">
        <v>817</v>
      </c>
      <c r="C222" s="737"/>
      <c r="D222" s="737"/>
      <c r="E222" s="737" t="s">
        <v>818</v>
      </c>
      <c r="F222" s="709" t="s">
        <v>531</v>
      </c>
      <c r="G222" s="709"/>
      <c r="H222" s="665" t="s">
        <v>532</v>
      </c>
      <c r="I222" s="669">
        <v>6980</v>
      </c>
      <c r="J222" s="667">
        <v>19541</v>
      </c>
      <c r="K222" s="668">
        <f>I222*1</f>
        <v>6980</v>
      </c>
      <c r="L222" s="669">
        <v>1220</v>
      </c>
      <c r="M222" s="667">
        <v>19541</v>
      </c>
      <c r="N222" s="670">
        <f>L222*1</f>
        <v>1220</v>
      </c>
      <c r="O222" s="668">
        <f>+K222+N222</f>
        <v>8200</v>
      </c>
      <c r="P222" s="669">
        <f>(I222+L222-U222)*5/100</f>
        <v>410</v>
      </c>
      <c r="Q222" s="667">
        <v>19541</v>
      </c>
      <c r="R222" s="668">
        <f>P222*1</f>
        <v>410</v>
      </c>
      <c r="S222" s="666">
        <f>SUM(K222,N222,R222)</f>
        <v>8610</v>
      </c>
      <c r="T222" s="671">
        <f>(8200*1)-O222</f>
        <v>0</v>
      </c>
      <c r="U222" s="659">
        <f>+I222+L222-8200</f>
        <v>0</v>
      </c>
    </row>
    <row r="223" spans="1:21" ht="18" customHeight="1">
      <c r="A223" s="709">
        <v>3</v>
      </c>
      <c r="B223" s="737"/>
      <c r="C223" s="737"/>
      <c r="D223" s="737"/>
      <c r="E223" s="737" t="s">
        <v>819</v>
      </c>
      <c r="F223" s="709" t="s">
        <v>531</v>
      </c>
      <c r="G223" s="709"/>
      <c r="H223" s="665" t="s">
        <v>532</v>
      </c>
      <c r="I223" s="669">
        <v>6210</v>
      </c>
      <c r="J223" s="667">
        <v>19541</v>
      </c>
      <c r="K223" s="668">
        <f>I223*1</f>
        <v>6210</v>
      </c>
      <c r="L223" s="669">
        <v>1990</v>
      </c>
      <c r="M223" s="667">
        <v>19541</v>
      </c>
      <c r="N223" s="670">
        <f>L223*1</f>
        <v>1990</v>
      </c>
      <c r="O223" s="668">
        <f>+K223+N223</f>
        <v>8200</v>
      </c>
      <c r="P223" s="669">
        <f>(I223+L223-U223)*5/100</f>
        <v>410</v>
      </c>
      <c r="Q223" s="667">
        <v>19541</v>
      </c>
      <c r="R223" s="668">
        <f>P223*1</f>
        <v>410</v>
      </c>
      <c r="S223" s="666">
        <f>SUM(K223,N223,R223)</f>
        <v>8610</v>
      </c>
      <c r="T223" s="671">
        <f>(8200*1)-O223</f>
        <v>0</v>
      </c>
      <c r="U223" s="659">
        <f>+I223+L223-8200</f>
        <v>0</v>
      </c>
    </row>
    <row r="224" spans="1:21" ht="18" customHeight="1">
      <c r="A224" s="810">
        <v>4</v>
      </c>
      <c r="B224" s="749"/>
      <c r="C224" s="749"/>
      <c r="D224" s="749"/>
      <c r="E224" s="749" t="s">
        <v>820</v>
      </c>
      <c r="F224" s="810" t="s">
        <v>531</v>
      </c>
      <c r="G224" s="810"/>
      <c r="H224" s="763" t="s">
        <v>532</v>
      </c>
      <c r="I224" s="803">
        <v>6210</v>
      </c>
      <c r="J224" s="667">
        <v>19541</v>
      </c>
      <c r="K224" s="668">
        <f>I224*1</f>
        <v>6210</v>
      </c>
      <c r="L224" s="669">
        <v>1990</v>
      </c>
      <c r="M224" s="667">
        <v>19541</v>
      </c>
      <c r="N224" s="670">
        <f>L224*1</f>
        <v>1990</v>
      </c>
      <c r="O224" s="668">
        <f>+K224+N224</f>
        <v>8200</v>
      </c>
      <c r="P224" s="669">
        <f>(I224+L224-U224)*5/100</f>
        <v>410</v>
      </c>
      <c r="Q224" s="667">
        <v>19541</v>
      </c>
      <c r="R224" s="668">
        <f>P224*1</f>
        <v>410</v>
      </c>
      <c r="S224" s="666">
        <f>SUM(K224,N224,R224)</f>
        <v>8610</v>
      </c>
      <c r="T224" s="671">
        <f>(8200*1)-O224</f>
        <v>0</v>
      </c>
      <c r="U224" s="659">
        <f>+I224+L224-8200</f>
        <v>0</v>
      </c>
    </row>
    <row r="225" spans="1:21" ht="18" customHeight="1">
      <c r="A225" s="674"/>
      <c r="B225" s="1147" t="s">
        <v>821</v>
      </c>
      <c r="C225" s="1148"/>
      <c r="D225" s="1148"/>
      <c r="E225" s="1149"/>
      <c r="F225" s="674"/>
      <c r="G225" s="675"/>
      <c r="H225" s="676"/>
      <c r="I225" s="677">
        <f>SUM(I221:I224)</f>
        <v>28100</v>
      </c>
      <c r="J225" s="677"/>
      <c r="K225" s="677">
        <f>SUM(K221:K224)</f>
        <v>28100</v>
      </c>
      <c r="L225" s="677">
        <f>SUM(L221:L224)</f>
        <v>5940</v>
      </c>
      <c r="M225" s="677"/>
      <c r="N225" s="677"/>
      <c r="O225" s="677">
        <f>SUM(O221:O224)</f>
        <v>34040</v>
      </c>
      <c r="P225" s="677">
        <f>SUM(P221:P224)</f>
        <v>1702</v>
      </c>
      <c r="Q225" s="677"/>
      <c r="R225" s="677">
        <f>SUM(R221:R224)</f>
        <v>1702</v>
      </c>
      <c r="S225" s="678">
        <f>SUM(S221:S224)</f>
        <v>35742</v>
      </c>
      <c r="T225" s="678"/>
      <c r="U225" s="679"/>
    </row>
    <row r="226" spans="1:21" ht="18" customHeight="1">
      <c r="A226" s="700">
        <v>1</v>
      </c>
      <c r="B226" s="818" t="s">
        <v>63</v>
      </c>
      <c r="C226" s="708" t="s">
        <v>389</v>
      </c>
      <c r="D226" s="708" t="s">
        <v>802</v>
      </c>
      <c r="E226" s="704" t="s">
        <v>822</v>
      </c>
      <c r="F226" s="700" t="s">
        <v>531</v>
      </c>
      <c r="G226" s="705"/>
      <c r="H226" s="706" t="s">
        <v>532</v>
      </c>
      <c r="I226" s="707">
        <v>6710</v>
      </c>
      <c r="J226" s="667">
        <v>19541</v>
      </c>
      <c r="K226" s="819">
        <f>I226*1</f>
        <v>6710</v>
      </c>
      <c r="L226" s="707">
        <v>1500</v>
      </c>
      <c r="M226" s="667">
        <v>19541</v>
      </c>
      <c r="N226" s="670">
        <f>L226*1</f>
        <v>1500</v>
      </c>
      <c r="O226" s="819">
        <f>+K226+N226</f>
        <v>8210</v>
      </c>
      <c r="P226" s="707">
        <f>(I226+L226-U226)*5/100</f>
        <v>410</v>
      </c>
      <c r="Q226" s="667">
        <v>19541</v>
      </c>
      <c r="R226" s="668">
        <f>P226*1</f>
        <v>410</v>
      </c>
      <c r="S226" s="820">
        <f>+K226+N226+R226</f>
        <v>8620</v>
      </c>
      <c r="T226" s="821">
        <f>(8200*1)-O226</f>
        <v>-10</v>
      </c>
      <c r="U226" s="679">
        <f>+I226+L226-8200</f>
        <v>10</v>
      </c>
    </row>
    <row r="227" spans="1:21" ht="18" customHeight="1">
      <c r="A227" s="709">
        <v>2</v>
      </c>
      <c r="B227" s="669">
        <v>23</v>
      </c>
      <c r="C227" s="670"/>
      <c r="D227" s="670"/>
      <c r="E227" s="711" t="s">
        <v>823</v>
      </c>
      <c r="F227" s="709" t="s">
        <v>531</v>
      </c>
      <c r="G227" s="712"/>
      <c r="H227" s="665" t="s">
        <v>532</v>
      </c>
      <c r="I227" s="669">
        <v>6710</v>
      </c>
      <c r="J227" s="667">
        <v>19541</v>
      </c>
      <c r="K227" s="822">
        <f>I227*1</f>
        <v>6710</v>
      </c>
      <c r="L227" s="669">
        <v>1500</v>
      </c>
      <c r="M227" s="667">
        <v>19541</v>
      </c>
      <c r="N227" s="670">
        <f>L227*1</f>
        <v>1500</v>
      </c>
      <c r="O227" s="822">
        <f>+K227+N227</f>
        <v>8210</v>
      </c>
      <c r="P227" s="669">
        <f>(I227+L227-U227)*5/100</f>
        <v>410</v>
      </c>
      <c r="Q227" s="667">
        <v>19541</v>
      </c>
      <c r="R227" s="668">
        <f>P227*1</f>
        <v>410</v>
      </c>
      <c r="S227" s="823">
        <f>+K227+N227+R227</f>
        <v>8620</v>
      </c>
      <c r="T227" s="824">
        <f>(8200*1)-O227</f>
        <v>-10</v>
      </c>
      <c r="U227" s="679">
        <f>+I227+L227-8200</f>
        <v>10</v>
      </c>
    </row>
    <row r="228" spans="1:21" ht="18" customHeight="1">
      <c r="A228" s="713">
        <v>3</v>
      </c>
      <c r="B228" s="714"/>
      <c r="C228" s="714" t="s">
        <v>824</v>
      </c>
      <c r="D228" s="714"/>
      <c r="E228" s="716" t="s">
        <v>825</v>
      </c>
      <c r="F228" s="713" t="s">
        <v>531</v>
      </c>
      <c r="G228" s="694"/>
      <c r="H228" s="665" t="s">
        <v>532</v>
      </c>
      <c r="I228" s="696">
        <v>5760</v>
      </c>
      <c r="J228" s="667">
        <v>19541</v>
      </c>
      <c r="K228" s="825">
        <f>I228*1</f>
        <v>5760</v>
      </c>
      <c r="L228" s="696">
        <v>2440</v>
      </c>
      <c r="M228" s="667">
        <v>19541</v>
      </c>
      <c r="N228" s="670">
        <f>L228*1</f>
        <v>2440</v>
      </c>
      <c r="O228" s="825">
        <f>+K228+N228</f>
        <v>8200</v>
      </c>
      <c r="P228" s="669">
        <f>(I228+L228-U228)*5/100</f>
        <v>410</v>
      </c>
      <c r="Q228" s="667">
        <v>19541</v>
      </c>
      <c r="R228" s="668">
        <f>P228*1</f>
        <v>410</v>
      </c>
      <c r="S228" s="826">
        <f>+K228+N228+R228</f>
        <v>8610</v>
      </c>
      <c r="T228" s="824">
        <f>(8200*1)-O228</f>
        <v>0</v>
      </c>
      <c r="U228" s="679">
        <f>+I228+L228-8200</f>
        <v>0</v>
      </c>
    </row>
    <row r="229" spans="1:21" ht="18" customHeight="1">
      <c r="A229" s="674"/>
      <c r="B229" s="827"/>
      <c r="C229" s="1147" t="s">
        <v>826</v>
      </c>
      <c r="D229" s="1148"/>
      <c r="E229" s="1149"/>
      <c r="F229" s="674"/>
      <c r="G229" s="676"/>
      <c r="H229" s="675"/>
      <c r="I229" s="677">
        <f>SUM(I226:I228)</f>
        <v>19180</v>
      </c>
      <c r="J229" s="677"/>
      <c r="K229" s="677">
        <f>SUM(K226:K228)</f>
        <v>19180</v>
      </c>
      <c r="L229" s="677">
        <f>SUM(L226:L228)</f>
        <v>5440</v>
      </c>
      <c r="M229" s="677"/>
      <c r="N229" s="677"/>
      <c r="O229" s="677">
        <f>SUM(O226:O228)</f>
        <v>24620</v>
      </c>
      <c r="P229" s="677">
        <f>SUM(P226:P228)</f>
        <v>1230</v>
      </c>
      <c r="Q229" s="773"/>
      <c r="R229" s="773">
        <f>SUM(R226:R228)</f>
        <v>1230</v>
      </c>
      <c r="S229" s="678">
        <f>SUM(S226:S228)</f>
        <v>25850</v>
      </c>
      <c r="T229" s="809">
        <f>SUM(T226:T228)</f>
        <v>-20</v>
      </c>
      <c r="U229" s="679"/>
    </row>
    <row r="230" spans="1:21" ht="18" customHeight="1" thickBot="1">
      <c r="A230" s="680"/>
      <c r="B230" s="681"/>
      <c r="C230" s="828"/>
      <c r="D230" s="775"/>
      <c r="E230" s="829"/>
      <c r="F230" s="680"/>
      <c r="G230" s="683"/>
      <c r="H230" s="682"/>
      <c r="I230" s="684"/>
      <c r="J230" s="684"/>
      <c r="K230" s="684"/>
      <c r="L230" s="684"/>
      <c r="M230" s="684"/>
      <c r="N230" s="684"/>
      <c r="O230" s="684"/>
      <c r="P230" s="684"/>
      <c r="Q230" s="780" t="s">
        <v>540</v>
      </c>
      <c r="R230" s="780"/>
      <c r="S230" s="685">
        <f>+S229+T229</f>
        <v>25830</v>
      </c>
      <c r="T230" s="729"/>
      <c r="U230" s="679"/>
    </row>
    <row r="231" spans="1:21" ht="18" customHeight="1" thickTop="1">
      <c r="A231" s="786">
        <v>1</v>
      </c>
      <c r="B231" s="830" t="s">
        <v>63</v>
      </c>
      <c r="C231" s="830" t="s">
        <v>398</v>
      </c>
      <c r="D231" s="787" t="s">
        <v>827</v>
      </c>
      <c r="E231" s="788" t="s">
        <v>828</v>
      </c>
      <c r="F231" s="831" t="s">
        <v>531</v>
      </c>
      <c r="G231" s="789"/>
      <c r="H231" s="706" t="s">
        <v>532</v>
      </c>
      <c r="I231" s="688">
        <v>6860</v>
      </c>
      <c r="J231" s="667">
        <v>19541</v>
      </c>
      <c r="K231" s="687">
        <f aca="true" t="shared" si="111" ref="K231:K238">I231*1</f>
        <v>6860</v>
      </c>
      <c r="L231" s="707">
        <v>1500</v>
      </c>
      <c r="M231" s="667">
        <v>19541</v>
      </c>
      <c r="N231" s="670">
        <f aca="true" t="shared" si="112" ref="N231:N238">L231*1</f>
        <v>1500</v>
      </c>
      <c r="O231" s="687">
        <f aca="true" t="shared" si="113" ref="O231:O238">+K231+N231</f>
        <v>8360</v>
      </c>
      <c r="P231" s="707">
        <f aca="true" t="shared" si="114" ref="P231:P238">(I231+L231-U231)*5/100</f>
        <v>410</v>
      </c>
      <c r="Q231" s="757">
        <v>19541</v>
      </c>
      <c r="R231" s="687">
        <f aca="true" t="shared" si="115" ref="R231:R238">P231*1</f>
        <v>410</v>
      </c>
      <c r="S231" s="688">
        <f aca="true" t="shared" si="116" ref="S231:S238">+K231+N231+R231</f>
        <v>8770</v>
      </c>
      <c r="T231" s="722">
        <f aca="true" t="shared" si="117" ref="T231:T238">(8200*1)-O231</f>
        <v>-160</v>
      </c>
      <c r="U231" s="659">
        <f aca="true" t="shared" si="118" ref="U231:U238">+I231+L231-8200</f>
        <v>160</v>
      </c>
    </row>
    <row r="232" spans="1:21" ht="18" customHeight="1">
      <c r="A232" s="660">
        <v>2</v>
      </c>
      <c r="B232" s="662" t="s">
        <v>829</v>
      </c>
      <c r="C232" s="661"/>
      <c r="D232" s="661"/>
      <c r="E232" s="663" t="s">
        <v>830</v>
      </c>
      <c r="F232" s="660" t="s">
        <v>531</v>
      </c>
      <c r="G232" s="664"/>
      <c r="H232" s="665" t="s">
        <v>532</v>
      </c>
      <c r="I232" s="666">
        <v>6860</v>
      </c>
      <c r="J232" s="667">
        <v>19541</v>
      </c>
      <c r="K232" s="668">
        <f t="shared" si="111"/>
        <v>6860</v>
      </c>
      <c r="L232" s="669">
        <v>1500</v>
      </c>
      <c r="M232" s="667">
        <v>19541</v>
      </c>
      <c r="N232" s="670">
        <f t="shared" si="112"/>
        <v>1500</v>
      </c>
      <c r="O232" s="668">
        <f t="shared" si="113"/>
        <v>8360</v>
      </c>
      <c r="P232" s="707">
        <f t="shared" si="114"/>
        <v>410</v>
      </c>
      <c r="Q232" s="667">
        <v>19541</v>
      </c>
      <c r="R232" s="668">
        <f t="shared" si="115"/>
        <v>410</v>
      </c>
      <c r="S232" s="666">
        <f t="shared" si="116"/>
        <v>8770</v>
      </c>
      <c r="T232" s="723">
        <f t="shared" si="117"/>
        <v>-160</v>
      </c>
      <c r="U232" s="659">
        <f t="shared" si="118"/>
        <v>160</v>
      </c>
    </row>
    <row r="233" spans="1:21" ht="18" customHeight="1">
      <c r="A233" s="660">
        <v>3</v>
      </c>
      <c r="B233" s="661"/>
      <c r="C233" s="661"/>
      <c r="D233" s="661"/>
      <c r="E233" s="663" t="s">
        <v>831</v>
      </c>
      <c r="F233" s="660" t="s">
        <v>531</v>
      </c>
      <c r="G233" s="664"/>
      <c r="H233" s="665" t="s">
        <v>532</v>
      </c>
      <c r="I233" s="688">
        <v>6860</v>
      </c>
      <c r="J233" s="667">
        <v>19541</v>
      </c>
      <c r="K233" s="668">
        <f t="shared" si="111"/>
        <v>6860</v>
      </c>
      <c r="L233" s="707">
        <v>1500</v>
      </c>
      <c r="M233" s="667">
        <v>19541</v>
      </c>
      <c r="N233" s="670">
        <f t="shared" si="112"/>
        <v>1500</v>
      </c>
      <c r="O233" s="668">
        <f t="shared" si="113"/>
        <v>8360</v>
      </c>
      <c r="P233" s="707">
        <f t="shared" si="114"/>
        <v>410</v>
      </c>
      <c r="Q233" s="667">
        <v>19541</v>
      </c>
      <c r="R233" s="668">
        <f t="shared" si="115"/>
        <v>410</v>
      </c>
      <c r="S233" s="666">
        <f t="shared" si="116"/>
        <v>8770</v>
      </c>
      <c r="T233" s="723">
        <f t="shared" si="117"/>
        <v>-160</v>
      </c>
      <c r="U233" s="659">
        <f t="shared" si="118"/>
        <v>160</v>
      </c>
    </row>
    <row r="234" spans="1:21" ht="18" customHeight="1">
      <c r="A234" s="660">
        <v>4</v>
      </c>
      <c r="B234" s="661"/>
      <c r="C234" s="661"/>
      <c r="D234" s="661"/>
      <c r="E234" s="663" t="s">
        <v>832</v>
      </c>
      <c r="F234" s="660" t="s">
        <v>531</v>
      </c>
      <c r="G234" s="664"/>
      <c r="H234" s="665" t="s">
        <v>532</v>
      </c>
      <c r="I234" s="666">
        <v>6860</v>
      </c>
      <c r="J234" s="667">
        <v>19541</v>
      </c>
      <c r="K234" s="668">
        <f t="shared" si="111"/>
        <v>6860</v>
      </c>
      <c r="L234" s="669">
        <v>1500</v>
      </c>
      <c r="M234" s="667">
        <v>19541</v>
      </c>
      <c r="N234" s="670">
        <f t="shared" si="112"/>
        <v>1500</v>
      </c>
      <c r="O234" s="668">
        <f t="shared" si="113"/>
        <v>8360</v>
      </c>
      <c r="P234" s="707">
        <f t="shared" si="114"/>
        <v>410</v>
      </c>
      <c r="Q234" s="667">
        <v>19541</v>
      </c>
      <c r="R234" s="668">
        <f t="shared" si="115"/>
        <v>410</v>
      </c>
      <c r="S234" s="666">
        <f t="shared" si="116"/>
        <v>8770</v>
      </c>
      <c r="T234" s="723">
        <f t="shared" si="117"/>
        <v>-160</v>
      </c>
      <c r="U234" s="659">
        <f t="shared" si="118"/>
        <v>160</v>
      </c>
    </row>
    <row r="235" spans="1:21" ht="18" customHeight="1">
      <c r="A235" s="660">
        <v>5</v>
      </c>
      <c r="B235" s="661"/>
      <c r="C235" s="661"/>
      <c r="D235" s="661"/>
      <c r="E235" s="663" t="s">
        <v>833</v>
      </c>
      <c r="F235" s="660" t="s">
        <v>531</v>
      </c>
      <c r="G235" s="664"/>
      <c r="H235" s="665" t="s">
        <v>532</v>
      </c>
      <c r="I235" s="688">
        <v>6860</v>
      </c>
      <c r="J235" s="667">
        <v>19541</v>
      </c>
      <c r="K235" s="668">
        <f t="shared" si="111"/>
        <v>6860</v>
      </c>
      <c r="L235" s="707">
        <v>1500</v>
      </c>
      <c r="M235" s="667">
        <v>19541</v>
      </c>
      <c r="N235" s="670">
        <f t="shared" si="112"/>
        <v>1500</v>
      </c>
      <c r="O235" s="668">
        <f t="shared" si="113"/>
        <v>8360</v>
      </c>
      <c r="P235" s="707">
        <f t="shared" si="114"/>
        <v>410</v>
      </c>
      <c r="Q235" s="667">
        <v>19541</v>
      </c>
      <c r="R235" s="668">
        <f t="shared" si="115"/>
        <v>410</v>
      </c>
      <c r="S235" s="666">
        <f t="shared" si="116"/>
        <v>8770</v>
      </c>
      <c r="T235" s="723">
        <f t="shared" si="117"/>
        <v>-160</v>
      </c>
      <c r="U235" s="659">
        <f t="shared" si="118"/>
        <v>160</v>
      </c>
    </row>
    <row r="236" spans="1:21" ht="18" customHeight="1">
      <c r="A236" s="660">
        <v>6</v>
      </c>
      <c r="B236" s="661"/>
      <c r="C236" s="661"/>
      <c r="D236" s="661"/>
      <c r="E236" s="663" t="s">
        <v>834</v>
      </c>
      <c r="F236" s="660" t="s">
        <v>531</v>
      </c>
      <c r="G236" s="664"/>
      <c r="H236" s="665" t="s">
        <v>532</v>
      </c>
      <c r="I236" s="666">
        <v>6590</v>
      </c>
      <c r="J236" s="667">
        <v>19541</v>
      </c>
      <c r="K236" s="668">
        <f t="shared" si="111"/>
        <v>6590</v>
      </c>
      <c r="L236" s="669">
        <v>1610</v>
      </c>
      <c r="M236" s="667">
        <v>19541</v>
      </c>
      <c r="N236" s="670">
        <f t="shared" si="112"/>
        <v>1610</v>
      </c>
      <c r="O236" s="668">
        <f t="shared" si="113"/>
        <v>8200</v>
      </c>
      <c r="P236" s="707">
        <f t="shared" si="114"/>
        <v>410</v>
      </c>
      <c r="Q236" s="667">
        <v>19541</v>
      </c>
      <c r="R236" s="668">
        <f t="shared" si="115"/>
        <v>410</v>
      </c>
      <c r="S236" s="666">
        <f t="shared" si="116"/>
        <v>8610</v>
      </c>
      <c r="T236" s="723">
        <f t="shared" si="117"/>
        <v>0</v>
      </c>
      <c r="U236" s="659">
        <f t="shared" si="118"/>
        <v>0</v>
      </c>
    </row>
    <row r="237" spans="1:21" ht="18" customHeight="1">
      <c r="A237" s="660">
        <v>14</v>
      </c>
      <c r="B237" s="661"/>
      <c r="C237" s="661"/>
      <c r="D237" s="661" t="s">
        <v>835</v>
      </c>
      <c r="E237" s="663" t="s">
        <v>836</v>
      </c>
      <c r="F237" s="660" t="s">
        <v>531</v>
      </c>
      <c r="G237" s="664"/>
      <c r="H237" s="665" t="s">
        <v>532</v>
      </c>
      <c r="I237" s="688">
        <v>6590</v>
      </c>
      <c r="J237" s="667">
        <v>19541</v>
      </c>
      <c r="K237" s="668">
        <f t="shared" si="111"/>
        <v>6590</v>
      </c>
      <c r="L237" s="707">
        <v>1610</v>
      </c>
      <c r="M237" s="667">
        <v>19541</v>
      </c>
      <c r="N237" s="670">
        <f t="shared" si="112"/>
        <v>1610</v>
      </c>
      <c r="O237" s="668">
        <f t="shared" si="113"/>
        <v>8200</v>
      </c>
      <c r="P237" s="707">
        <f t="shared" si="114"/>
        <v>410</v>
      </c>
      <c r="Q237" s="667">
        <v>19541</v>
      </c>
      <c r="R237" s="668">
        <f t="shared" si="115"/>
        <v>410</v>
      </c>
      <c r="S237" s="666">
        <f t="shared" si="116"/>
        <v>8610</v>
      </c>
      <c r="T237" s="723">
        <f t="shared" si="117"/>
        <v>0</v>
      </c>
      <c r="U237" s="659">
        <f t="shared" si="118"/>
        <v>0</v>
      </c>
    </row>
    <row r="238" spans="1:21" ht="18" customHeight="1">
      <c r="A238" s="660">
        <v>8</v>
      </c>
      <c r="B238" s="661"/>
      <c r="C238" s="661"/>
      <c r="D238" s="661"/>
      <c r="E238" s="663" t="s">
        <v>837</v>
      </c>
      <c r="F238" s="660" t="s">
        <v>531</v>
      </c>
      <c r="G238" s="664"/>
      <c r="H238" s="665" t="s">
        <v>532</v>
      </c>
      <c r="I238" s="666">
        <v>6860</v>
      </c>
      <c r="J238" s="667">
        <v>19541</v>
      </c>
      <c r="K238" s="668">
        <f t="shared" si="111"/>
        <v>6860</v>
      </c>
      <c r="L238" s="669">
        <v>1500</v>
      </c>
      <c r="M238" s="667">
        <v>19541</v>
      </c>
      <c r="N238" s="670">
        <f t="shared" si="112"/>
        <v>1500</v>
      </c>
      <c r="O238" s="668">
        <f t="shared" si="113"/>
        <v>8360</v>
      </c>
      <c r="P238" s="707">
        <f t="shared" si="114"/>
        <v>410</v>
      </c>
      <c r="Q238" s="667">
        <v>19541</v>
      </c>
      <c r="R238" s="668">
        <f t="shared" si="115"/>
        <v>410</v>
      </c>
      <c r="S238" s="666">
        <f t="shared" si="116"/>
        <v>8770</v>
      </c>
      <c r="T238" s="723">
        <f t="shared" si="117"/>
        <v>-160</v>
      </c>
      <c r="U238" s="659">
        <f t="shared" si="118"/>
        <v>160</v>
      </c>
    </row>
    <row r="239" spans="1:21" ht="18" customHeight="1">
      <c r="A239" s="674"/>
      <c r="B239" s="827"/>
      <c r="C239" s="1147" t="s">
        <v>838</v>
      </c>
      <c r="D239" s="1148"/>
      <c r="E239" s="1149"/>
      <c r="F239" s="674"/>
      <c r="G239" s="676"/>
      <c r="H239" s="675"/>
      <c r="I239" s="677">
        <f>SUM(I231:I238)</f>
        <v>54340</v>
      </c>
      <c r="J239" s="677"/>
      <c r="K239" s="677">
        <f>SUM(K231:K238)</f>
        <v>54340</v>
      </c>
      <c r="L239" s="677">
        <f>SUM(L231:L238)</f>
        <v>12220</v>
      </c>
      <c r="M239" s="677"/>
      <c r="N239" s="677"/>
      <c r="O239" s="677">
        <f>SUM(O231:O238)</f>
        <v>66560</v>
      </c>
      <c r="P239" s="677">
        <f>SUM(P231:P238)</f>
        <v>3280</v>
      </c>
      <c r="Q239" s="773"/>
      <c r="R239" s="773">
        <f>SUM(R236:R238)</f>
        <v>1230</v>
      </c>
      <c r="S239" s="678">
        <f>SUM(S231:S238)</f>
        <v>69840</v>
      </c>
      <c r="T239" s="809">
        <f>SUM(T231:T238)</f>
        <v>-960</v>
      </c>
      <c r="U239" s="679"/>
    </row>
    <row r="240" spans="1:21" ht="18" customHeight="1" thickBot="1">
      <c r="A240" s="680"/>
      <c r="B240" s="681"/>
      <c r="C240" s="828"/>
      <c r="D240" s="775"/>
      <c r="E240" s="829"/>
      <c r="F240" s="680"/>
      <c r="G240" s="683"/>
      <c r="H240" s="682"/>
      <c r="I240" s="684"/>
      <c r="J240" s="684"/>
      <c r="K240" s="684"/>
      <c r="L240" s="684"/>
      <c r="M240" s="684"/>
      <c r="N240" s="684"/>
      <c r="O240" s="684"/>
      <c r="P240" s="684"/>
      <c r="Q240" s="780" t="s">
        <v>540</v>
      </c>
      <c r="R240" s="780"/>
      <c r="S240" s="685">
        <f>+S239+T239</f>
        <v>68880</v>
      </c>
      <c r="T240" s="729"/>
      <c r="U240" s="679"/>
    </row>
    <row r="241" spans="1:21" ht="18" customHeight="1" thickTop="1">
      <c r="A241" s="747">
        <v>1</v>
      </c>
      <c r="B241" s="748" t="s">
        <v>63</v>
      </c>
      <c r="C241" s="736" t="s">
        <v>400</v>
      </c>
      <c r="D241" s="736" t="s">
        <v>839</v>
      </c>
      <c r="E241" s="736" t="s">
        <v>840</v>
      </c>
      <c r="F241" s="709" t="s">
        <v>604</v>
      </c>
      <c r="G241" s="712"/>
      <c r="H241" s="665" t="s">
        <v>532</v>
      </c>
      <c r="I241" s="666">
        <v>8700</v>
      </c>
      <c r="J241" s="667">
        <v>19541</v>
      </c>
      <c r="K241" s="668">
        <f>I241*1</f>
        <v>8700</v>
      </c>
      <c r="L241" s="669">
        <v>740</v>
      </c>
      <c r="M241" s="667">
        <v>19541</v>
      </c>
      <c r="N241" s="670">
        <f>L241*1</f>
        <v>740</v>
      </c>
      <c r="O241" s="668">
        <f>+K241+N241</f>
        <v>9440</v>
      </c>
      <c r="P241" s="669">
        <f>(I241+L241-U241)*5/100</f>
        <v>472</v>
      </c>
      <c r="Q241" s="757">
        <v>19541</v>
      </c>
      <c r="R241" s="687">
        <f>P241*1</f>
        <v>472</v>
      </c>
      <c r="S241" s="688">
        <f>+K241+N241+R241</f>
        <v>9912</v>
      </c>
      <c r="T241" s="722">
        <f>(9440*1)-O241</f>
        <v>0</v>
      </c>
      <c r="U241" s="659">
        <f>+I241+L241-9440</f>
        <v>0</v>
      </c>
    </row>
    <row r="242" spans="1:21" ht="18" customHeight="1">
      <c r="A242" s="709">
        <v>2</v>
      </c>
      <c r="B242" s="781" t="s">
        <v>841</v>
      </c>
      <c r="C242" s="737"/>
      <c r="D242" s="737" t="s">
        <v>842</v>
      </c>
      <c r="E242" s="737" t="s">
        <v>843</v>
      </c>
      <c r="F242" s="709" t="s">
        <v>531</v>
      </c>
      <c r="G242" s="709"/>
      <c r="H242" s="665" t="s">
        <v>532</v>
      </c>
      <c r="I242" s="669">
        <v>6460</v>
      </c>
      <c r="J242" s="667">
        <v>19541</v>
      </c>
      <c r="K242" s="668">
        <f>I242*1</f>
        <v>6460</v>
      </c>
      <c r="L242" s="669">
        <v>1740</v>
      </c>
      <c r="M242" s="667">
        <v>19541</v>
      </c>
      <c r="N242" s="670">
        <f>L242*1</f>
        <v>1740</v>
      </c>
      <c r="O242" s="668">
        <f>+K242+N242</f>
        <v>8200</v>
      </c>
      <c r="P242" s="669">
        <f>(I242+L242-U242)*5/100</f>
        <v>410</v>
      </c>
      <c r="Q242" s="667">
        <v>19541</v>
      </c>
      <c r="R242" s="668">
        <f>P242*1</f>
        <v>410</v>
      </c>
      <c r="S242" s="666">
        <f>SUM(K242,N242,R242)</f>
        <v>8610</v>
      </c>
      <c r="T242" s="671">
        <f>(8200*1)-O242</f>
        <v>0</v>
      </c>
      <c r="U242" s="659">
        <f>+I242+L242-8200</f>
        <v>0</v>
      </c>
    </row>
    <row r="243" spans="1:21" ht="18" customHeight="1">
      <c r="A243" s="709">
        <v>3</v>
      </c>
      <c r="B243" s="737"/>
      <c r="C243" s="737"/>
      <c r="D243" s="737"/>
      <c r="E243" s="737" t="s">
        <v>844</v>
      </c>
      <c r="F243" s="709" t="s">
        <v>531</v>
      </c>
      <c r="G243" s="709"/>
      <c r="H243" s="665" t="s">
        <v>532</v>
      </c>
      <c r="I243" s="669">
        <v>6460</v>
      </c>
      <c r="J243" s="667">
        <v>19541</v>
      </c>
      <c r="K243" s="668">
        <f>I243*1</f>
        <v>6460</v>
      </c>
      <c r="L243" s="669">
        <v>1740</v>
      </c>
      <c r="M243" s="667">
        <v>19541</v>
      </c>
      <c r="N243" s="670">
        <f>L243*1</f>
        <v>1740</v>
      </c>
      <c r="O243" s="668">
        <f>+K243+N243</f>
        <v>8200</v>
      </c>
      <c r="P243" s="669">
        <f>(I243+L243-U243)*5/100</f>
        <v>410</v>
      </c>
      <c r="Q243" s="667">
        <v>19541</v>
      </c>
      <c r="R243" s="668">
        <f>P243*1</f>
        <v>410</v>
      </c>
      <c r="S243" s="666">
        <f>SUM(K243,N243,R243)</f>
        <v>8610</v>
      </c>
      <c r="T243" s="671">
        <f>(8200*1)-O243</f>
        <v>0</v>
      </c>
      <c r="U243" s="659">
        <f>+I243+L243-8200</f>
        <v>0</v>
      </c>
    </row>
    <row r="244" spans="1:21" ht="18" customHeight="1">
      <c r="A244" s="713">
        <v>4</v>
      </c>
      <c r="B244" s="738"/>
      <c r="C244" s="738"/>
      <c r="D244" s="738"/>
      <c r="E244" s="738" t="s">
        <v>845</v>
      </c>
      <c r="F244" s="713" t="s">
        <v>531</v>
      </c>
      <c r="G244" s="694" t="s">
        <v>532</v>
      </c>
      <c r="H244" s="694"/>
      <c r="I244" s="696">
        <v>5080</v>
      </c>
      <c r="J244" s="667">
        <v>19541</v>
      </c>
      <c r="K244" s="698">
        <f>I244*1</f>
        <v>5080</v>
      </c>
      <c r="L244" s="696">
        <v>1500</v>
      </c>
      <c r="M244" s="667">
        <v>19541</v>
      </c>
      <c r="N244" s="670">
        <f>L244*1</f>
        <v>1500</v>
      </c>
      <c r="O244" s="698">
        <f>+K244+N244</f>
        <v>6580</v>
      </c>
      <c r="P244" s="669">
        <f>(I244+L244-U244)*5/100</f>
        <v>329</v>
      </c>
      <c r="Q244" s="667">
        <v>19541</v>
      </c>
      <c r="R244" s="668">
        <f>P244*1</f>
        <v>329</v>
      </c>
      <c r="S244" s="695">
        <f>SUM(K244,N244,R244)</f>
        <v>6909</v>
      </c>
      <c r="T244" s="671">
        <v>0</v>
      </c>
      <c r="U244" s="659">
        <f>+I244+L244-6580</f>
        <v>0</v>
      </c>
    </row>
    <row r="245" spans="1:21" ht="18" customHeight="1">
      <c r="A245" s="674"/>
      <c r="B245" s="1147" t="s">
        <v>846</v>
      </c>
      <c r="C245" s="1148"/>
      <c r="D245" s="1148"/>
      <c r="E245" s="1149"/>
      <c r="F245" s="674"/>
      <c r="G245" s="675"/>
      <c r="H245" s="676"/>
      <c r="I245" s="677">
        <f>SUM(I241:I244)</f>
        <v>26700</v>
      </c>
      <c r="J245" s="677"/>
      <c r="K245" s="677">
        <f>SUM(K241:K244)</f>
        <v>26700</v>
      </c>
      <c r="L245" s="677">
        <f>SUM(L241:L244)</f>
        <v>5720</v>
      </c>
      <c r="M245" s="677"/>
      <c r="N245" s="677"/>
      <c r="O245" s="677">
        <f>SUM(O241:O244)</f>
        <v>32420</v>
      </c>
      <c r="P245" s="677"/>
      <c r="Q245" s="677"/>
      <c r="R245" s="677">
        <f>SUM(R241:R244)</f>
        <v>1621</v>
      </c>
      <c r="S245" s="677">
        <f>SUM(S241:S244)</f>
        <v>34041</v>
      </c>
      <c r="T245" s="678"/>
      <c r="U245" s="679"/>
    </row>
    <row r="246" spans="1:21" ht="18" customHeight="1">
      <c r="A246" s="786">
        <v>1</v>
      </c>
      <c r="B246" s="830" t="s">
        <v>58</v>
      </c>
      <c r="C246" s="830" t="s">
        <v>17</v>
      </c>
      <c r="D246" s="787" t="s">
        <v>847</v>
      </c>
      <c r="E246" s="788" t="s">
        <v>848</v>
      </c>
      <c r="F246" s="831" t="s">
        <v>531</v>
      </c>
      <c r="G246" s="789"/>
      <c r="H246" s="706" t="s">
        <v>532</v>
      </c>
      <c r="I246" s="688">
        <v>6710</v>
      </c>
      <c r="J246" s="667">
        <v>19541</v>
      </c>
      <c r="K246" s="687">
        <f aca="true" t="shared" si="119" ref="K246:K258">I246*1</f>
        <v>6710</v>
      </c>
      <c r="L246" s="707">
        <v>1500</v>
      </c>
      <c r="M246" s="667">
        <v>19541</v>
      </c>
      <c r="N246" s="670">
        <f aca="true" t="shared" si="120" ref="N246:N258">L246*1</f>
        <v>1500</v>
      </c>
      <c r="O246" s="687">
        <f aca="true" t="shared" si="121" ref="O246:O258">+K246+N246</f>
        <v>8210</v>
      </c>
      <c r="P246" s="656">
        <f aca="true" t="shared" si="122" ref="P246:P258">(I246+L246-U246)*5/100</f>
        <v>410</v>
      </c>
      <c r="Q246" s="667">
        <v>19541</v>
      </c>
      <c r="R246" s="668">
        <f aca="true" t="shared" si="123" ref="R246:R258">P246*1</f>
        <v>410</v>
      </c>
      <c r="S246" s="688">
        <f aca="true" t="shared" si="124" ref="S246:S258">+K246+N246+R246</f>
        <v>8620</v>
      </c>
      <c r="T246" s="722">
        <f aca="true" t="shared" si="125" ref="T246:T258">(8200*1)-O246</f>
        <v>-10</v>
      </c>
      <c r="U246" s="659">
        <f aca="true" t="shared" si="126" ref="U246:U258">+I246+L246-8200</f>
        <v>10</v>
      </c>
    </row>
    <row r="247" spans="1:21" ht="18" customHeight="1">
      <c r="A247" s="660">
        <v>2</v>
      </c>
      <c r="B247" s="662" t="s">
        <v>849</v>
      </c>
      <c r="C247" s="661"/>
      <c r="D247" s="661"/>
      <c r="E247" s="663" t="s">
        <v>850</v>
      </c>
      <c r="F247" s="660" t="s">
        <v>531</v>
      </c>
      <c r="G247" s="664"/>
      <c r="H247" s="665" t="s">
        <v>532</v>
      </c>
      <c r="I247" s="666">
        <v>6710</v>
      </c>
      <c r="J247" s="667">
        <v>19541</v>
      </c>
      <c r="K247" s="668">
        <f t="shared" si="119"/>
        <v>6710</v>
      </c>
      <c r="L247" s="669">
        <v>1500</v>
      </c>
      <c r="M247" s="667">
        <v>19541</v>
      </c>
      <c r="N247" s="670">
        <f t="shared" si="120"/>
        <v>1500</v>
      </c>
      <c r="O247" s="668">
        <f t="shared" si="121"/>
        <v>8210</v>
      </c>
      <c r="P247" s="669">
        <f t="shared" si="122"/>
        <v>410</v>
      </c>
      <c r="Q247" s="667">
        <v>19541</v>
      </c>
      <c r="R247" s="668">
        <f t="shared" si="123"/>
        <v>410</v>
      </c>
      <c r="S247" s="666">
        <f t="shared" si="124"/>
        <v>8620</v>
      </c>
      <c r="T247" s="722">
        <f t="shared" si="125"/>
        <v>-10</v>
      </c>
      <c r="U247" s="659">
        <f t="shared" si="126"/>
        <v>10</v>
      </c>
    </row>
    <row r="248" spans="1:21" ht="18" customHeight="1">
      <c r="A248" s="660">
        <v>3</v>
      </c>
      <c r="B248" s="661"/>
      <c r="C248" s="661"/>
      <c r="D248" s="661"/>
      <c r="E248" s="663" t="s">
        <v>851</v>
      </c>
      <c r="F248" s="660" t="s">
        <v>531</v>
      </c>
      <c r="G248" s="664"/>
      <c r="H248" s="665" t="s">
        <v>532</v>
      </c>
      <c r="I248" s="688">
        <v>6710</v>
      </c>
      <c r="J248" s="667">
        <v>19541</v>
      </c>
      <c r="K248" s="668">
        <f t="shared" si="119"/>
        <v>6710</v>
      </c>
      <c r="L248" s="707">
        <v>1500</v>
      </c>
      <c r="M248" s="667">
        <v>19541</v>
      </c>
      <c r="N248" s="670">
        <f t="shared" si="120"/>
        <v>1500</v>
      </c>
      <c r="O248" s="668">
        <f t="shared" si="121"/>
        <v>8210</v>
      </c>
      <c r="P248" s="669">
        <f t="shared" si="122"/>
        <v>410</v>
      </c>
      <c r="Q248" s="667">
        <v>19541</v>
      </c>
      <c r="R248" s="668">
        <f t="shared" si="123"/>
        <v>410</v>
      </c>
      <c r="S248" s="666">
        <f t="shared" si="124"/>
        <v>8620</v>
      </c>
      <c r="T248" s="722">
        <f t="shared" si="125"/>
        <v>-10</v>
      </c>
      <c r="U248" s="659">
        <f t="shared" si="126"/>
        <v>10</v>
      </c>
    </row>
    <row r="249" spans="1:21" ht="18" customHeight="1">
      <c r="A249" s="660">
        <v>4</v>
      </c>
      <c r="B249" s="661"/>
      <c r="C249" s="661"/>
      <c r="D249" s="661"/>
      <c r="E249" s="663" t="s">
        <v>852</v>
      </c>
      <c r="F249" s="660" t="s">
        <v>531</v>
      </c>
      <c r="G249" s="664"/>
      <c r="H249" s="665" t="s">
        <v>532</v>
      </c>
      <c r="I249" s="666">
        <v>6710</v>
      </c>
      <c r="J249" s="667">
        <v>19541</v>
      </c>
      <c r="K249" s="668">
        <f t="shared" si="119"/>
        <v>6710</v>
      </c>
      <c r="L249" s="669">
        <v>1500</v>
      </c>
      <c r="M249" s="667">
        <v>19541</v>
      </c>
      <c r="N249" s="670">
        <f t="shared" si="120"/>
        <v>1500</v>
      </c>
      <c r="O249" s="668">
        <f t="shared" si="121"/>
        <v>8210</v>
      </c>
      <c r="P249" s="669">
        <f t="shared" si="122"/>
        <v>410</v>
      </c>
      <c r="Q249" s="667">
        <v>19541</v>
      </c>
      <c r="R249" s="668">
        <f t="shared" si="123"/>
        <v>410</v>
      </c>
      <c r="S249" s="666">
        <f t="shared" si="124"/>
        <v>8620</v>
      </c>
      <c r="T249" s="722">
        <f t="shared" si="125"/>
        <v>-10</v>
      </c>
      <c r="U249" s="659">
        <f t="shared" si="126"/>
        <v>10</v>
      </c>
    </row>
    <row r="250" spans="1:21" ht="18" customHeight="1">
      <c r="A250" s="660">
        <v>5</v>
      </c>
      <c r="B250" s="661"/>
      <c r="C250" s="661"/>
      <c r="D250" s="661"/>
      <c r="E250" s="663" t="s">
        <v>853</v>
      </c>
      <c r="F250" s="660" t="s">
        <v>531</v>
      </c>
      <c r="G250" s="664"/>
      <c r="H250" s="665" t="s">
        <v>532</v>
      </c>
      <c r="I250" s="688">
        <v>6710</v>
      </c>
      <c r="J250" s="667">
        <v>19541</v>
      </c>
      <c r="K250" s="668">
        <f t="shared" si="119"/>
        <v>6710</v>
      </c>
      <c r="L250" s="707">
        <v>1500</v>
      </c>
      <c r="M250" s="667">
        <v>19541</v>
      </c>
      <c r="N250" s="670">
        <f t="shared" si="120"/>
        <v>1500</v>
      </c>
      <c r="O250" s="668">
        <f t="shared" si="121"/>
        <v>8210</v>
      </c>
      <c r="P250" s="669">
        <f t="shared" si="122"/>
        <v>410</v>
      </c>
      <c r="Q250" s="667">
        <v>19541</v>
      </c>
      <c r="R250" s="668">
        <f t="shared" si="123"/>
        <v>410</v>
      </c>
      <c r="S250" s="666">
        <f t="shared" si="124"/>
        <v>8620</v>
      </c>
      <c r="T250" s="722">
        <f t="shared" si="125"/>
        <v>-10</v>
      </c>
      <c r="U250" s="659">
        <f t="shared" si="126"/>
        <v>10</v>
      </c>
    </row>
    <row r="251" spans="1:21" ht="18" customHeight="1">
      <c r="A251" s="660">
        <v>6</v>
      </c>
      <c r="B251" s="661"/>
      <c r="C251" s="661"/>
      <c r="D251" s="661"/>
      <c r="E251" s="663" t="s">
        <v>854</v>
      </c>
      <c r="F251" s="660" t="s">
        <v>531</v>
      </c>
      <c r="G251" s="664"/>
      <c r="H251" s="665" t="s">
        <v>532</v>
      </c>
      <c r="I251" s="666">
        <v>6210</v>
      </c>
      <c r="J251" s="667">
        <v>19541</v>
      </c>
      <c r="K251" s="668">
        <f t="shared" si="119"/>
        <v>6210</v>
      </c>
      <c r="L251" s="669">
        <v>1990</v>
      </c>
      <c r="M251" s="667">
        <v>19541</v>
      </c>
      <c r="N251" s="670">
        <f t="shared" si="120"/>
        <v>1990</v>
      </c>
      <c r="O251" s="668">
        <f t="shared" si="121"/>
        <v>8200</v>
      </c>
      <c r="P251" s="669">
        <f t="shared" si="122"/>
        <v>410</v>
      </c>
      <c r="Q251" s="667">
        <v>19541</v>
      </c>
      <c r="R251" s="668">
        <f t="shared" si="123"/>
        <v>410</v>
      </c>
      <c r="S251" s="666">
        <f t="shared" si="124"/>
        <v>8610</v>
      </c>
      <c r="T251" s="722">
        <f t="shared" si="125"/>
        <v>0</v>
      </c>
      <c r="U251" s="659">
        <f t="shared" si="126"/>
        <v>0</v>
      </c>
    </row>
    <row r="252" spans="1:21" ht="18" customHeight="1">
      <c r="A252" s="660">
        <v>7</v>
      </c>
      <c r="B252" s="661"/>
      <c r="C252" s="661"/>
      <c r="D252" s="661"/>
      <c r="E252" s="663" t="s">
        <v>855</v>
      </c>
      <c r="F252" s="660" t="s">
        <v>531</v>
      </c>
      <c r="G252" s="664"/>
      <c r="H252" s="665" t="s">
        <v>532</v>
      </c>
      <c r="I252" s="688">
        <v>5760</v>
      </c>
      <c r="J252" s="667">
        <v>19541</v>
      </c>
      <c r="K252" s="668">
        <f t="shared" si="119"/>
        <v>5760</v>
      </c>
      <c r="L252" s="707">
        <v>2440</v>
      </c>
      <c r="M252" s="667">
        <v>19541</v>
      </c>
      <c r="N252" s="670">
        <f t="shared" si="120"/>
        <v>2440</v>
      </c>
      <c r="O252" s="668">
        <f t="shared" si="121"/>
        <v>8200</v>
      </c>
      <c r="P252" s="669">
        <f t="shared" si="122"/>
        <v>410</v>
      </c>
      <c r="Q252" s="667">
        <v>19541</v>
      </c>
      <c r="R252" s="668">
        <f t="shared" si="123"/>
        <v>410</v>
      </c>
      <c r="S252" s="666">
        <f t="shared" si="124"/>
        <v>8610</v>
      </c>
      <c r="T252" s="722">
        <f t="shared" si="125"/>
        <v>0</v>
      </c>
      <c r="U252" s="659">
        <f t="shared" si="126"/>
        <v>0</v>
      </c>
    </row>
    <row r="253" spans="1:21" ht="18" customHeight="1">
      <c r="A253" s="660">
        <v>8</v>
      </c>
      <c r="B253" s="661"/>
      <c r="C253" s="661"/>
      <c r="D253" s="661" t="s">
        <v>856</v>
      </c>
      <c r="E253" s="663" t="s">
        <v>857</v>
      </c>
      <c r="F253" s="660" t="s">
        <v>531</v>
      </c>
      <c r="G253" s="664"/>
      <c r="H253" s="665" t="s">
        <v>532</v>
      </c>
      <c r="I253" s="666">
        <v>6710</v>
      </c>
      <c r="J253" s="667">
        <v>19541</v>
      </c>
      <c r="K253" s="668">
        <f t="shared" si="119"/>
        <v>6710</v>
      </c>
      <c r="L253" s="669">
        <v>1500</v>
      </c>
      <c r="M253" s="667">
        <v>19541</v>
      </c>
      <c r="N253" s="670">
        <f t="shared" si="120"/>
        <v>1500</v>
      </c>
      <c r="O253" s="668">
        <f t="shared" si="121"/>
        <v>8210</v>
      </c>
      <c r="P253" s="669">
        <f t="shared" si="122"/>
        <v>410</v>
      </c>
      <c r="Q253" s="667">
        <v>19541</v>
      </c>
      <c r="R253" s="668">
        <f t="shared" si="123"/>
        <v>410</v>
      </c>
      <c r="S253" s="666">
        <f t="shared" si="124"/>
        <v>8620</v>
      </c>
      <c r="T253" s="722">
        <f t="shared" si="125"/>
        <v>-10</v>
      </c>
      <c r="U253" s="659">
        <f t="shared" si="126"/>
        <v>10</v>
      </c>
    </row>
    <row r="254" spans="1:21" ht="18" customHeight="1">
      <c r="A254" s="660">
        <v>9</v>
      </c>
      <c r="B254" s="661"/>
      <c r="C254" s="661"/>
      <c r="D254" s="661"/>
      <c r="E254" s="663" t="s">
        <v>858</v>
      </c>
      <c r="F254" s="660" t="s">
        <v>531</v>
      </c>
      <c r="G254" s="664"/>
      <c r="H254" s="665" t="s">
        <v>532</v>
      </c>
      <c r="I254" s="688">
        <v>6710</v>
      </c>
      <c r="J254" s="667">
        <v>19541</v>
      </c>
      <c r="K254" s="668">
        <f t="shared" si="119"/>
        <v>6710</v>
      </c>
      <c r="L254" s="707">
        <v>1500</v>
      </c>
      <c r="M254" s="667">
        <v>19541</v>
      </c>
      <c r="N254" s="670">
        <f t="shared" si="120"/>
        <v>1500</v>
      </c>
      <c r="O254" s="668">
        <f t="shared" si="121"/>
        <v>8210</v>
      </c>
      <c r="P254" s="669">
        <f t="shared" si="122"/>
        <v>410</v>
      </c>
      <c r="Q254" s="667">
        <v>19541</v>
      </c>
      <c r="R254" s="668">
        <f t="shared" si="123"/>
        <v>410</v>
      </c>
      <c r="S254" s="666">
        <f t="shared" si="124"/>
        <v>8620</v>
      </c>
      <c r="T254" s="722">
        <f t="shared" si="125"/>
        <v>-10</v>
      </c>
      <c r="U254" s="659">
        <f t="shared" si="126"/>
        <v>10</v>
      </c>
    </row>
    <row r="255" spans="1:21" ht="18" customHeight="1">
      <c r="A255" s="660">
        <v>10</v>
      </c>
      <c r="B255" s="661"/>
      <c r="C255" s="661"/>
      <c r="D255" s="661"/>
      <c r="E255" s="663" t="s">
        <v>859</v>
      </c>
      <c r="F255" s="660" t="s">
        <v>531</v>
      </c>
      <c r="G255" s="664"/>
      <c r="H255" s="665" t="s">
        <v>532</v>
      </c>
      <c r="I255" s="666">
        <v>6210</v>
      </c>
      <c r="J255" s="667">
        <v>19541</v>
      </c>
      <c r="K255" s="668">
        <f t="shared" si="119"/>
        <v>6210</v>
      </c>
      <c r="L255" s="669">
        <v>1990</v>
      </c>
      <c r="M255" s="667">
        <v>19541</v>
      </c>
      <c r="N255" s="670">
        <f t="shared" si="120"/>
        <v>1990</v>
      </c>
      <c r="O255" s="668">
        <f t="shared" si="121"/>
        <v>8200</v>
      </c>
      <c r="P255" s="669">
        <f t="shared" si="122"/>
        <v>410</v>
      </c>
      <c r="Q255" s="667">
        <v>19541</v>
      </c>
      <c r="R255" s="668">
        <f t="shared" si="123"/>
        <v>410</v>
      </c>
      <c r="S255" s="666">
        <f t="shared" si="124"/>
        <v>8610</v>
      </c>
      <c r="T255" s="722">
        <f t="shared" si="125"/>
        <v>0</v>
      </c>
      <c r="U255" s="659">
        <f t="shared" si="126"/>
        <v>0</v>
      </c>
    </row>
    <row r="256" spans="1:21" ht="18" customHeight="1">
      <c r="A256" s="660">
        <v>11</v>
      </c>
      <c r="B256" s="661"/>
      <c r="C256" s="661"/>
      <c r="D256" s="661" t="s">
        <v>860</v>
      </c>
      <c r="E256" s="663" t="s">
        <v>861</v>
      </c>
      <c r="F256" s="660" t="s">
        <v>531</v>
      </c>
      <c r="G256" s="664"/>
      <c r="H256" s="665" t="s">
        <v>532</v>
      </c>
      <c r="I256" s="688">
        <v>6210</v>
      </c>
      <c r="J256" s="667">
        <v>19541</v>
      </c>
      <c r="K256" s="668">
        <f t="shared" si="119"/>
        <v>6210</v>
      </c>
      <c r="L256" s="707">
        <v>1990</v>
      </c>
      <c r="M256" s="667">
        <v>19541</v>
      </c>
      <c r="N256" s="670">
        <f t="shared" si="120"/>
        <v>1990</v>
      </c>
      <c r="O256" s="668">
        <f t="shared" si="121"/>
        <v>8200</v>
      </c>
      <c r="P256" s="669">
        <f t="shared" si="122"/>
        <v>410</v>
      </c>
      <c r="Q256" s="667">
        <v>19541</v>
      </c>
      <c r="R256" s="668">
        <f t="shared" si="123"/>
        <v>410</v>
      </c>
      <c r="S256" s="666">
        <f t="shared" si="124"/>
        <v>8610</v>
      </c>
      <c r="T256" s="722">
        <f t="shared" si="125"/>
        <v>0</v>
      </c>
      <c r="U256" s="659">
        <f t="shared" si="126"/>
        <v>0</v>
      </c>
    </row>
    <row r="257" spans="1:21" ht="18" customHeight="1">
      <c r="A257" s="660">
        <v>12</v>
      </c>
      <c r="B257" s="661"/>
      <c r="C257" s="661"/>
      <c r="D257" s="661"/>
      <c r="E257" s="663" t="s">
        <v>862</v>
      </c>
      <c r="F257" s="660" t="s">
        <v>531</v>
      </c>
      <c r="G257" s="664"/>
      <c r="H257" s="665" t="s">
        <v>532</v>
      </c>
      <c r="I257" s="666">
        <v>6710</v>
      </c>
      <c r="J257" s="667">
        <v>19541</v>
      </c>
      <c r="K257" s="668">
        <f t="shared" si="119"/>
        <v>6710</v>
      </c>
      <c r="L257" s="669">
        <v>1500</v>
      </c>
      <c r="M257" s="667">
        <v>19541</v>
      </c>
      <c r="N257" s="670">
        <f t="shared" si="120"/>
        <v>1500</v>
      </c>
      <c r="O257" s="668">
        <f t="shared" si="121"/>
        <v>8210</v>
      </c>
      <c r="P257" s="669">
        <f t="shared" si="122"/>
        <v>410</v>
      </c>
      <c r="Q257" s="667">
        <v>19541</v>
      </c>
      <c r="R257" s="668">
        <f t="shared" si="123"/>
        <v>410</v>
      </c>
      <c r="S257" s="666">
        <f t="shared" si="124"/>
        <v>8620</v>
      </c>
      <c r="T257" s="722">
        <f t="shared" si="125"/>
        <v>-10</v>
      </c>
      <c r="U257" s="659">
        <f t="shared" si="126"/>
        <v>10</v>
      </c>
    </row>
    <row r="258" spans="1:21" ht="18" customHeight="1">
      <c r="A258" s="660">
        <v>13</v>
      </c>
      <c r="B258" s="691"/>
      <c r="C258" s="691"/>
      <c r="D258" s="691"/>
      <c r="E258" s="692" t="s">
        <v>863</v>
      </c>
      <c r="F258" s="690" t="s">
        <v>531</v>
      </c>
      <c r="G258" s="693"/>
      <c r="H258" s="694" t="s">
        <v>532</v>
      </c>
      <c r="I258" s="666">
        <v>6710</v>
      </c>
      <c r="J258" s="667">
        <v>19541</v>
      </c>
      <c r="K258" s="668">
        <f t="shared" si="119"/>
        <v>6710</v>
      </c>
      <c r="L258" s="696">
        <v>1500</v>
      </c>
      <c r="M258" s="667">
        <v>19541</v>
      </c>
      <c r="N258" s="670">
        <f t="shared" si="120"/>
        <v>1500</v>
      </c>
      <c r="O258" s="698">
        <f t="shared" si="121"/>
        <v>8210</v>
      </c>
      <c r="P258" s="803">
        <f t="shared" si="122"/>
        <v>410</v>
      </c>
      <c r="Q258" s="667">
        <v>19541</v>
      </c>
      <c r="R258" s="668">
        <f t="shared" si="123"/>
        <v>410</v>
      </c>
      <c r="S258" s="695">
        <f t="shared" si="124"/>
        <v>8620</v>
      </c>
      <c r="T258" s="722">
        <f t="shared" si="125"/>
        <v>-10</v>
      </c>
      <c r="U258" s="659">
        <f t="shared" si="126"/>
        <v>10</v>
      </c>
    </row>
    <row r="259" spans="1:21" ht="18" customHeight="1">
      <c r="A259" s="674"/>
      <c r="B259" s="1147" t="s">
        <v>864</v>
      </c>
      <c r="C259" s="1148"/>
      <c r="D259" s="1148"/>
      <c r="E259" s="1149"/>
      <c r="F259" s="674"/>
      <c r="G259" s="676"/>
      <c r="H259" s="675"/>
      <c r="I259" s="677">
        <f>SUM(I246:I258)</f>
        <v>84780</v>
      </c>
      <c r="J259" s="677"/>
      <c r="K259" s="677">
        <f>SUM(K246:K258)</f>
        <v>84780</v>
      </c>
      <c r="L259" s="677">
        <f>SUM(L246:L258)</f>
        <v>21910</v>
      </c>
      <c r="M259" s="677"/>
      <c r="N259" s="677"/>
      <c r="O259" s="677">
        <f>SUM(O246:O258)</f>
        <v>106690</v>
      </c>
      <c r="P259" s="677">
        <f>SUM(P246:P258)</f>
        <v>5330</v>
      </c>
      <c r="Q259" s="677"/>
      <c r="R259" s="677">
        <f>SUM(R246:R258)</f>
        <v>5330</v>
      </c>
      <c r="S259" s="678">
        <f>SUM(S246:S258)</f>
        <v>112020</v>
      </c>
      <c r="T259" s="809">
        <f>SUM(T246:T258)</f>
        <v>-90</v>
      </c>
      <c r="U259" s="659"/>
    </row>
    <row r="260" spans="1:21" ht="18" customHeight="1" thickBot="1">
      <c r="A260" s="796"/>
      <c r="B260" s="743"/>
      <c r="C260" s="743"/>
      <c r="D260" s="743"/>
      <c r="E260" s="743"/>
      <c r="F260" s="796"/>
      <c r="G260" s="797"/>
      <c r="H260" s="798"/>
      <c r="I260" s="799"/>
      <c r="J260" s="799"/>
      <c r="K260" s="799"/>
      <c r="L260" s="799"/>
      <c r="M260" s="799"/>
      <c r="N260" s="799"/>
      <c r="O260" s="799"/>
      <c r="P260" s="799"/>
      <c r="Q260" s="780" t="s">
        <v>540</v>
      </c>
      <c r="R260" s="780"/>
      <c r="S260" s="685">
        <f>+S259+T259</f>
        <v>111930</v>
      </c>
      <c r="T260" s="729"/>
      <c r="U260" s="659"/>
    </row>
    <row r="261" spans="1:21" ht="18" customHeight="1" thickTop="1">
      <c r="A261" s="747">
        <v>1</v>
      </c>
      <c r="B261" s="748" t="s">
        <v>58</v>
      </c>
      <c r="C261" s="736" t="s">
        <v>865</v>
      </c>
      <c r="D261" s="736" t="s">
        <v>866</v>
      </c>
      <c r="E261" s="736" t="s">
        <v>867</v>
      </c>
      <c r="F261" s="747" t="s">
        <v>531</v>
      </c>
      <c r="G261" s="747"/>
      <c r="H261" s="652" t="s">
        <v>532</v>
      </c>
      <c r="I261" s="656">
        <v>6210</v>
      </c>
      <c r="J261" s="667">
        <v>19541</v>
      </c>
      <c r="K261" s="655">
        <f>I261*1</f>
        <v>6210</v>
      </c>
      <c r="L261" s="656">
        <v>1990</v>
      </c>
      <c r="M261" s="667">
        <v>19541</v>
      </c>
      <c r="N261" s="670">
        <f>L261*1</f>
        <v>1990</v>
      </c>
      <c r="O261" s="655">
        <f>+K261+N261</f>
        <v>8200</v>
      </c>
      <c r="P261" s="656">
        <f>(I261+L261-U261)*5/100</f>
        <v>410</v>
      </c>
      <c r="Q261" s="757">
        <v>19541</v>
      </c>
      <c r="R261" s="687">
        <f>P261*1</f>
        <v>410</v>
      </c>
      <c r="S261" s="688">
        <f>SUM(K261,N261,R261)</f>
        <v>8610</v>
      </c>
      <c r="T261" s="689">
        <f>(8200*1)-O261</f>
        <v>0</v>
      </c>
      <c r="U261" s="659">
        <f>+I261+L261-8200</f>
        <v>0</v>
      </c>
    </row>
    <row r="262" spans="1:21" ht="18" customHeight="1">
      <c r="A262" s="709">
        <v>2</v>
      </c>
      <c r="B262" s="832" t="s">
        <v>868</v>
      </c>
      <c r="C262" s="737"/>
      <c r="D262" s="737"/>
      <c r="E262" s="737" t="s">
        <v>869</v>
      </c>
      <c r="F262" s="709" t="s">
        <v>531</v>
      </c>
      <c r="G262" s="709"/>
      <c r="H262" s="665" t="s">
        <v>532</v>
      </c>
      <c r="I262" s="669">
        <v>6210</v>
      </c>
      <c r="J262" s="667">
        <v>19541</v>
      </c>
      <c r="K262" s="668">
        <f>I262*1</f>
        <v>6210</v>
      </c>
      <c r="L262" s="669">
        <v>1990</v>
      </c>
      <c r="M262" s="667">
        <v>19541</v>
      </c>
      <c r="N262" s="670">
        <f>L262*1</f>
        <v>1990</v>
      </c>
      <c r="O262" s="668">
        <f>+K262+N262</f>
        <v>8200</v>
      </c>
      <c r="P262" s="669">
        <f>(I262+L262-U262)*5/100</f>
        <v>410</v>
      </c>
      <c r="Q262" s="667">
        <v>19541</v>
      </c>
      <c r="R262" s="668">
        <f>P262*1</f>
        <v>410</v>
      </c>
      <c r="S262" s="666">
        <f>SUM(K262,N262,R262)</f>
        <v>8610</v>
      </c>
      <c r="T262" s="689">
        <f>(8200*1)-O262</f>
        <v>0</v>
      </c>
      <c r="U262" s="659">
        <f>+I262+L262-8200</f>
        <v>0</v>
      </c>
    </row>
    <row r="263" spans="1:21" ht="18" customHeight="1">
      <c r="A263" s="680">
        <v>3</v>
      </c>
      <c r="B263" s="833"/>
      <c r="C263" s="737"/>
      <c r="D263" s="737"/>
      <c r="E263" s="737" t="s">
        <v>870</v>
      </c>
      <c r="F263" s="709" t="s">
        <v>531</v>
      </c>
      <c r="G263" s="709"/>
      <c r="H263" s="665" t="s">
        <v>532</v>
      </c>
      <c r="I263" s="669">
        <v>6210</v>
      </c>
      <c r="J263" s="667">
        <v>19541</v>
      </c>
      <c r="K263" s="668">
        <f>I263*1</f>
        <v>6210</v>
      </c>
      <c r="L263" s="669">
        <v>1990</v>
      </c>
      <c r="M263" s="667">
        <v>19541</v>
      </c>
      <c r="N263" s="670">
        <f>L263*1</f>
        <v>1990</v>
      </c>
      <c r="O263" s="668">
        <f>+K263+N263</f>
        <v>8200</v>
      </c>
      <c r="P263" s="669">
        <f>(I263+L263-U263)*5/100</f>
        <v>410</v>
      </c>
      <c r="Q263" s="667">
        <v>19541</v>
      </c>
      <c r="R263" s="668">
        <f>P263*1</f>
        <v>410</v>
      </c>
      <c r="S263" s="666">
        <f>SUM(K263,N263,R263)</f>
        <v>8610</v>
      </c>
      <c r="T263" s="689">
        <f>(8200*1)-O263</f>
        <v>0</v>
      </c>
      <c r="U263" s="659">
        <f>+I263+L263-8200</f>
        <v>0</v>
      </c>
    </row>
    <row r="264" spans="1:21" ht="18" customHeight="1">
      <c r="A264" s="709">
        <v>4</v>
      </c>
      <c r="B264" s="834"/>
      <c r="C264" s="737"/>
      <c r="D264" s="737" t="s">
        <v>871</v>
      </c>
      <c r="E264" s="737"/>
      <c r="F264" s="709"/>
      <c r="G264" s="709"/>
      <c r="H264" s="665"/>
      <c r="I264" s="669"/>
      <c r="J264" s="667"/>
      <c r="K264" s="668"/>
      <c r="L264" s="669"/>
      <c r="M264" s="667"/>
      <c r="N264" s="670"/>
      <c r="O264" s="668"/>
      <c r="P264" s="669"/>
      <c r="Q264" s="667"/>
      <c r="R264" s="668"/>
      <c r="S264" s="666"/>
      <c r="T264" s="689"/>
      <c r="U264" s="659"/>
    </row>
    <row r="265" spans="1:21" ht="18" customHeight="1">
      <c r="A265" s="680">
        <v>5</v>
      </c>
      <c r="B265" s="833"/>
      <c r="C265" s="737"/>
      <c r="D265" s="737"/>
      <c r="E265" s="737" t="s">
        <v>872</v>
      </c>
      <c r="F265" s="709" t="s">
        <v>531</v>
      </c>
      <c r="G265" s="709"/>
      <c r="H265" s="665" t="s">
        <v>532</v>
      </c>
      <c r="I265" s="669">
        <v>6210</v>
      </c>
      <c r="J265" s="667">
        <v>19541</v>
      </c>
      <c r="K265" s="668">
        <f aca="true" t="shared" si="127" ref="K265:K277">I265*1</f>
        <v>6210</v>
      </c>
      <c r="L265" s="669">
        <v>1990</v>
      </c>
      <c r="M265" s="667">
        <v>19541</v>
      </c>
      <c r="N265" s="670">
        <f aca="true" t="shared" si="128" ref="N265:N277">L265*1</f>
        <v>1990</v>
      </c>
      <c r="O265" s="668">
        <f aca="true" t="shared" si="129" ref="O265:O277">+K265+N265</f>
        <v>8200</v>
      </c>
      <c r="P265" s="669">
        <f aca="true" t="shared" si="130" ref="P265:P277">(I265+L265-U265)*5/100</f>
        <v>410</v>
      </c>
      <c r="Q265" s="667">
        <v>19541</v>
      </c>
      <c r="R265" s="668">
        <f aca="true" t="shared" si="131" ref="R265:R277">P265*1</f>
        <v>410</v>
      </c>
      <c r="S265" s="666">
        <f aca="true" t="shared" si="132" ref="S265:S277">SUM(K265,N265,R265)</f>
        <v>8610</v>
      </c>
      <c r="T265" s="689">
        <f>(8200*1)-O265</f>
        <v>0</v>
      </c>
      <c r="U265" s="659">
        <f>+I265+L265-8200</f>
        <v>0</v>
      </c>
    </row>
    <row r="266" spans="1:21" ht="18" customHeight="1">
      <c r="A266" s="709">
        <v>6</v>
      </c>
      <c r="B266" s="833"/>
      <c r="C266" s="737"/>
      <c r="D266" s="737"/>
      <c r="E266" s="737" t="s">
        <v>873</v>
      </c>
      <c r="F266" s="709" t="s">
        <v>531</v>
      </c>
      <c r="G266" s="665" t="s">
        <v>532</v>
      </c>
      <c r="H266" s="665"/>
      <c r="I266" s="669">
        <v>5080</v>
      </c>
      <c r="J266" s="667">
        <v>19541</v>
      </c>
      <c r="K266" s="668">
        <f t="shared" si="127"/>
        <v>5080</v>
      </c>
      <c r="L266" s="669">
        <v>1500</v>
      </c>
      <c r="M266" s="667">
        <v>19541</v>
      </c>
      <c r="N266" s="670">
        <f t="shared" si="128"/>
        <v>1500</v>
      </c>
      <c r="O266" s="668">
        <f t="shared" si="129"/>
        <v>6580</v>
      </c>
      <c r="P266" s="669">
        <f t="shared" si="130"/>
        <v>329</v>
      </c>
      <c r="Q266" s="667">
        <v>19541</v>
      </c>
      <c r="R266" s="668">
        <f t="shared" si="131"/>
        <v>329</v>
      </c>
      <c r="S266" s="666">
        <f t="shared" si="132"/>
        <v>6909</v>
      </c>
      <c r="T266" s="689">
        <v>0</v>
      </c>
      <c r="U266" s="659">
        <f>+I266+L266-6580</f>
        <v>0</v>
      </c>
    </row>
    <row r="267" spans="1:21" ht="18" customHeight="1">
      <c r="A267" s="680">
        <v>7</v>
      </c>
      <c r="B267" s="833"/>
      <c r="C267" s="737"/>
      <c r="D267" s="737" t="s">
        <v>874</v>
      </c>
      <c r="E267" s="737" t="s">
        <v>875</v>
      </c>
      <c r="F267" s="709" t="s">
        <v>531</v>
      </c>
      <c r="G267" s="709"/>
      <c r="H267" s="665" t="s">
        <v>532</v>
      </c>
      <c r="I267" s="669">
        <v>6210</v>
      </c>
      <c r="J267" s="667">
        <v>19541</v>
      </c>
      <c r="K267" s="668">
        <f t="shared" si="127"/>
        <v>6210</v>
      </c>
      <c r="L267" s="669">
        <v>1990</v>
      </c>
      <c r="M267" s="667">
        <v>19541</v>
      </c>
      <c r="N267" s="670">
        <f t="shared" si="128"/>
        <v>1990</v>
      </c>
      <c r="O267" s="668">
        <f t="shared" si="129"/>
        <v>8200</v>
      </c>
      <c r="P267" s="669">
        <f t="shared" si="130"/>
        <v>410</v>
      </c>
      <c r="Q267" s="667">
        <v>19541</v>
      </c>
      <c r="R267" s="668">
        <f t="shared" si="131"/>
        <v>410</v>
      </c>
      <c r="S267" s="666">
        <f t="shared" si="132"/>
        <v>8610</v>
      </c>
      <c r="T267" s="689">
        <f aca="true" t="shared" si="133" ref="T267:T277">(8200*1)-O267</f>
        <v>0</v>
      </c>
      <c r="U267" s="659">
        <f aca="true" t="shared" si="134" ref="U267:U277">+I267+L267-8200</f>
        <v>0</v>
      </c>
    </row>
    <row r="268" spans="1:21" ht="18" customHeight="1">
      <c r="A268" s="709">
        <v>8</v>
      </c>
      <c r="B268" s="833"/>
      <c r="C268" s="737"/>
      <c r="D268" s="737"/>
      <c r="E268" s="737" t="s">
        <v>876</v>
      </c>
      <c r="F268" s="709" t="s">
        <v>531</v>
      </c>
      <c r="G268" s="709"/>
      <c r="H268" s="665" t="s">
        <v>532</v>
      </c>
      <c r="I268" s="669">
        <v>5760</v>
      </c>
      <c r="J268" s="667">
        <v>19541</v>
      </c>
      <c r="K268" s="668">
        <f t="shared" si="127"/>
        <v>5760</v>
      </c>
      <c r="L268" s="669">
        <v>2440</v>
      </c>
      <c r="M268" s="667">
        <v>19541</v>
      </c>
      <c r="N268" s="670">
        <f t="shared" si="128"/>
        <v>2440</v>
      </c>
      <c r="O268" s="668">
        <f t="shared" si="129"/>
        <v>8200</v>
      </c>
      <c r="P268" s="669">
        <f t="shared" si="130"/>
        <v>410</v>
      </c>
      <c r="Q268" s="667">
        <v>19541</v>
      </c>
      <c r="R268" s="668">
        <f t="shared" si="131"/>
        <v>410</v>
      </c>
      <c r="S268" s="666">
        <f t="shared" si="132"/>
        <v>8610</v>
      </c>
      <c r="T268" s="689">
        <f t="shared" si="133"/>
        <v>0</v>
      </c>
      <c r="U268" s="659">
        <f t="shared" si="134"/>
        <v>0</v>
      </c>
    </row>
    <row r="269" spans="1:21" ht="18" customHeight="1">
      <c r="A269" s="680">
        <v>9</v>
      </c>
      <c r="B269" s="833"/>
      <c r="C269" s="737"/>
      <c r="D269" s="737" t="s">
        <v>877</v>
      </c>
      <c r="E269" s="737" t="s">
        <v>878</v>
      </c>
      <c r="F269" s="709" t="s">
        <v>531</v>
      </c>
      <c r="G269" s="709"/>
      <c r="H269" s="665" t="s">
        <v>532</v>
      </c>
      <c r="I269" s="669">
        <v>6210</v>
      </c>
      <c r="J269" s="667">
        <v>19541</v>
      </c>
      <c r="K269" s="668">
        <f t="shared" si="127"/>
        <v>6210</v>
      </c>
      <c r="L269" s="669">
        <v>1990</v>
      </c>
      <c r="M269" s="667">
        <v>19541</v>
      </c>
      <c r="N269" s="670">
        <f t="shared" si="128"/>
        <v>1990</v>
      </c>
      <c r="O269" s="668">
        <f t="shared" si="129"/>
        <v>8200</v>
      </c>
      <c r="P269" s="669">
        <f t="shared" si="130"/>
        <v>410</v>
      </c>
      <c r="Q269" s="667">
        <v>19541</v>
      </c>
      <c r="R269" s="668">
        <f t="shared" si="131"/>
        <v>410</v>
      </c>
      <c r="S269" s="666">
        <f t="shared" si="132"/>
        <v>8610</v>
      </c>
      <c r="T269" s="689">
        <f t="shared" si="133"/>
        <v>0</v>
      </c>
      <c r="U269" s="659">
        <f t="shared" si="134"/>
        <v>0</v>
      </c>
    </row>
    <row r="270" spans="1:21" ht="18" customHeight="1">
      <c r="A270" s="709">
        <v>10</v>
      </c>
      <c r="B270" s="833"/>
      <c r="C270" s="737"/>
      <c r="D270" s="737"/>
      <c r="E270" s="737" t="s">
        <v>879</v>
      </c>
      <c r="F270" s="709" t="s">
        <v>531</v>
      </c>
      <c r="G270" s="709"/>
      <c r="H270" s="665" t="s">
        <v>532</v>
      </c>
      <c r="I270" s="669">
        <v>6210</v>
      </c>
      <c r="J270" s="667">
        <v>19541</v>
      </c>
      <c r="K270" s="668">
        <f t="shared" si="127"/>
        <v>6210</v>
      </c>
      <c r="L270" s="669">
        <v>1990</v>
      </c>
      <c r="M270" s="667">
        <v>19541</v>
      </c>
      <c r="N270" s="670">
        <f t="shared" si="128"/>
        <v>1990</v>
      </c>
      <c r="O270" s="668">
        <f t="shared" si="129"/>
        <v>8200</v>
      </c>
      <c r="P270" s="669">
        <f t="shared" si="130"/>
        <v>410</v>
      </c>
      <c r="Q270" s="667">
        <v>19541</v>
      </c>
      <c r="R270" s="668">
        <f t="shared" si="131"/>
        <v>410</v>
      </c>
      <c r="S270" s="666">
        <f t="shared" si="132"/>
        <v>8610</v>
      </c>
      <c r="T270" s="689">
        <f t="shared" si="133"/>
        <v>0</v>
      </c>
      <c r="U270" s="659">
        <f t="shared" si="134"/>
        <v>0</v>
      </c>
    </row>
    <row r="271" spans="1:21" ht="18" customHeight="1">
      <c r="A271" s="680">
        <v>11</v>
      </c>
      <c r="B271" s="833"/>
      <c r="C271" s="737"/>
      <c r="D271" s="737"/>
      <c r="E271" s="737" t="s">
        <v>880</v>
      </c>
      <c r="F271" s="709" t="s">
        <v>531</v>
      </c>
      <c r="G271" s="709"/>
      <c r="H271" s="665" t="s">
        <v>532</v>
      </c>
      <c r="I271" s="669">
        <v>6210</v>
      </c>
      <c r="J271" s="667">
        <v>19541</v>
      </c>
      <c r="K271" s="668">
        <f t="shared" si="127"/>
        <v>6210</v>
      </c>
      <c r="L271" s="669">
        <v>1990</v>
      </c>
      <c r="M271" s="667">
        <v>19541</v>
      </c>
      <c r="N271" s="670">
        <f t="shared" si="128"/>
        <v>1990</v>
      </c>
      <c r="O271" s="668">
        <f t="shared" si="129"/>
        <v>8200</v>
      </c>
      <c r="P271" s="669">
        <f t="shared" si="130"/>
        <v>410</v>
      </c>
      <c r="Q271" s="667">
        <v>19541</v>
      </c>
      <c r="R271" s="668">
        <f t="shared" si="131"/>
        <v>410</v>
      </c>
      <c r="S271" s="666">
        <f t="shared" si="132"/>
        <v>8610</v>
      </c>
      <c r="T271" s="689">
        <f t="shared" si="133"/>
        <v>0</v>
      </c>
      <c r="U271" s="659">
        <f t="shared" si="134"/>
        <v>0</v>
      </c>
    </row>
    <row r="272" spans="1:21" ht="18" customHeight="1">
      <c r="A272" s="709">
        <v>12</v>
      </c>
      <c r="B272" s="833"/>
      <c r="C272" s="737"/>
      <c r="D272" s="737" t="s">
        <v>881</v>
      </c>
      <c r="E272" s="737" t="s">
        <v>882</v>
      </c>
      <c r="F272" s="709" t="s">
        <v>531</v>
      </c>
      <c r="G272" s="709"/>
      <c r="H272" s="665" t="s">
        <v>532</v>
      </c>
      <c r="I272" s="669">
        <v>6210</v>
      </c>
      <c r="J272" s="667">
        <v>19541</v>
      </c>
      <c r="K272" s="668">
        <f t="shared" si="127"/>
        <v>6210</v>
      </c>
      <c r="L272" s="669">
        <v>1990</v>
      </c>
      <c r="M272" s="667">
        <v>19541</v>
      </c>
      <c r="N272" s="670">
        <f t="shared" si="128"/>
        <v>1990</v>
      </c>
      <c r="O272" s="668">
        <f t="shared" si="129"/>
        <v>8200</v>
      </c>
      <c r="P272" s="669">
        <f t="shared" si="130"/>
        <v>410</v>
      </c>
      <c r="Q272" s="667">
        <v>19541</v>
      </c>
      <c r="R272" s="668">
        <f t="shared" si="131"/>
        <v>410</v>
      </c>
      <c r="S272" s="666">
        <f t="shared" si="132"/>
        <v>8610</v>
      </c>
      <c r="T272" s="689">
        <f t="shared" si="133"/>
        <v>0</v>
      </c>
      <c r="U272" s="659">
        <f t="shared" si="134"/>
        <v>0</v>
      </c>
    </row>
    <row r="273" spans="1:21" ht="18" customHeight="1">
      <c r="A273" s="680">
        <v>13</v>
      </c>
      <c r="B273" s="833"/>
      <c r="C273" s="737"/>
      <c r="D273" s="737"/>
      <c r="E273" s="737" t="s">
        <v>883</v>
      </c>
      <c r="F273" s="709" t="s">
        <v>531</v>
      </c>
      <c r="G273" s="709"/>
      <c r="H273" s="665" t="s">
        <v>532</v>
      </c>
      <c r="I273" s="669">
        <v>6210</v>
      </c>
      <c r="J273" s="667">
        <v>19541</v>
      </c>
      <c r="K273" s="668">
        <f t="shared" si="127"/>
        <v>6210</v>
      </c>
      <c r="L273" s="669">
        <v>1990</v>
      </c>
      <c r="M273" s="667">
        <v>19541</v>
      </c>
      <c r="N273" s="670">
        <f t="shared" si="128"/>
        <v>1990</v>
      </c>
      <c r="O273" s="668">
        <f t="shared" si="129"/>
        <v>8200</v>
      </c>
      <c r="P273" s="669">
        <f t="shared" si="130"/>
        <v>410</v>
      </c>
      <c r="Q273" s="667">
        <v>19541</v>
      </c>
      <c r="R273" s="668">
        <f t="shared" si="131"/>
        <v>410</v>
      </c>
      <c r="S273" s="666">
        <f t="shared" si="132"/>
        <v>8610</v>
      </c>
      <c r="T273" s="689">
        <f t="shared" si="133"/>
        <v>0</v>
      </c>
      <c r="U273" s="659">
        <f t="shared" si="134"/>
        <v>0</v>
      </c>
    </row>
    <row r="274" spans="1:21" ht="18" customHeight="1">
      <c r="A274" s="709">
        <v>14</v>
      </c>
      <c r="B274" s="833"/>
      <c r="C274" s="737"/>
      <c r="D274" s="737" t="s">
        <v>884</v>
      </c>
      <c r="E274" s="737" t="s">
        <v>885</v>
      </c>
      <c r="F274" s="709" t="s">
        <v>531</v>
      </c>
      <c r="G274" s="709"/>
      <c r="H274" s="665" t="s">
        <v>532</v>
      </c>
      <c r="I274" s="669">
        <v>6210</v>
      </c>
      <c r="J274" s="667">
        <v>19541</v>
      </c>
      <c r="K274" s="668">
        <f t="shared" si="127"/>
        <v>6210</v>
      </c>
      <c r="L274" s="669">
        <v>1990</v>
      </c>
      <c r="M274" s="667">
        <v>19541</v>
      </c>
      <c r="N274" s="670">
        <f t="shared" si="128"/>
        <v>1990</v>
      </c>
      <c r="O274" s="668">
        <f t="shared" si="129"/>
        <v>8200</v>
      </c>
      <c r="P274" s="669">
        <f t="shared" si="130"/>
        <v>410</v>
      </c>
      <c r="Q274" s="667">
        <v>19541</v>
      </c>
      <c r="R274" s="668">
        <f t="shared" si="131"/>
        <v>410</v>
      </c>
      <c r="S274" s="666">
        <f t="shared" si="132"/>
        <v>8610</v>
      </c>
      <c r="T274" s="689">
        <f t="shared" si="133"/>
        <v>0</v>
      </c>
      <c r="U274" s="659">
        <f t="shared" si="134"/>
        <v>0</v>
      </c>
    </row>
    <row r="275" spans="1:21" ht="18" customHeight="1">
      <c r="A275" s="680">
        <v>15</v>
      </c>
      <c r="B275" s="833"/>
      <c r="C275" s="737"/>
      <c r="D275" s="737" t="s">
        <v>886</v>
      </c>
      <c r="E275" s="737" t="s">
        <v>887</v>
      </c>
      <c r="F275" s="709" t="s">
        <v>531</v>
      </c>
      <c r="G275" s="709"/>
      <c r="H275" s="665" t="s">
        <v>532</v>
      </c>
      <c r="I275" s="669">
        <v>6210</v>
      </c>
      <c r="J275" s="667">
        <v>19541</v>
      </c>
      <c r="K275" s="668">
        <f t="shared" si="127"/>
        <v>6210</v>
      </c>
      <c r="L275" s="669">
        <v>1990</v>
      </c>
      <c r="M275" s="667">
        <v>19541</v>
      </c>
      <c r="N275" s="670">
        <f t="shared" si="128"/>
        <v>1990</v>
      </c>
      <c r="O275" s="668">
        <f t="shared" si="129"/>
        <v>8200</v>
      </c>
      <c r="P275" s="669">
        <f t="shared" si="130"/>
        <v>410</v>
      </c>
      <c r="Q275" s="667">
        <v>19541</v>
      </c>
      <c r="R275" s="668">
        <f t="shared" si="131"/>
        <v>410</v>
      </c>
      <c r="S275" s="666">
        <f t="shared" si="132"/>
        <v>8610</v>
      </c>
      <c r="T275" s="689">
        <f t="shared" si="133"/>
        <v>0</v>
      </c>
      <c r="U275" s="659">
        <f t="shared" si="134"/>
        <v>0</v>
      </c>
    </row>
    <row r="276" spans="1:21" ht="18" customHeight="1">
      <c r="A276" s="709">
        <v>16</v>
      </c>
      <c r="B276" s="833"/>
      <c r="C276" s="737"/>
      <c r="D276" s="737" t="s">
        <v>888</v>
      </c>
      <c r="E276" s="737" t="s">
        <v>889</v>
      </c>
      <c r="F276" s="709" t="s">
        <v>531</v>
      </c>
      <c r="G276" s="665"/>
      <c r="H276" s="665" t="s">
        <v>532</v>
      </c>
      <c r="I276" s="669">
        <v>5760</v>
      </c>
      <c r="J276" s="667">
        <v>19541</v>
      </c>
      <c r="K276" s="668">
        <f t="shared" si="127"/>
        <v>5760</v>
      </c>
      <c r="L276" s="669">
        <v>2440</v>
      </c>
      <c r="M276" s="667">
        <v>19541</v>
      </c>
      <c r="N276" s="670">
        <f t="shared" si="128"/>
        <v>2440</v>
      </c>
      <c r="O276" s="668">
        <f t="shared" si="129"/>
        <v>8200</v>
      </c>
      <c r="P276" s="669">
        <f t="shared" si="130"/>
        <v>410</v>
      </c>
      <c r="Q276" s="667">
        <v>19541</v>
      </c>
      <c r="R276" s="668">
        <f t="shared" si="131"/>
        <v>410</v>
      </c>
      <c r="S276" s="666">
        <f t="shared" si="132"/>
        <v>8610</v>
      </c>
      <c r="T276" s="689">
        <f t="shared" si="133"/>
        <v>0</v>
      </c>
      <c r="U276" s="659">
        <f t="shared" si="134"/>
        <v>0</v>
      </c>
    </row>
    <row r="277" spans="1:21" ht="18" customHeight="1">
      <c r="A277" s="680">
        <v>17</v>
      </c>
      <c r="B277" s="833"/>
      <c r="C277" s="749"/>
      <c r="D277" s="749"/>
      <c r="E277" s="749" t="s">
        <v>890</v>
      </c>
      <c r="F277" s="810" t="s">
        <v>531</v>
      </c>
      <c r="G277" s="810"/>
      <c r="H277" s="763" t="s">
        <v>532</v>
      </c>
      <c r="I277" s="803">
        <v>5970</v>
      </c>
      <c r="J277" s="667">
        <v>19541</v>
      </c>
      <c r="K277" s="802">
        <f t="shared" si="127"/>
        <v>5970</v>
      </c>
      <c r="L277" s="803">
        <v>2230</v>
      </c>
      <c r="M277" s="667">
        <v>19541</v>
      </c>
      <c r="N277" s="670">
        <f t="shared" si="128"/>
        <v>2230</v>
      </c>
      <c r="O277" s="802">
        <f t="shared" si="129"/>
        <v>8200</v>
      </c>
      <c r="P277" s="803">
        <f t="shared" si="130"/>
        <v>410</v>
      </c>
      <c r="Q277" s="667">
        <v>19541</v>
      </c>
      <c r="R277" s="802">
        <f t="shared" si="131"/>
        <v>410</v>
      </c>
      <c r="S277" s="764">
        <f t="shared" si="132"/>
        <v>8610</v>
      </c>
      <c r="T277" s="689">
        <f t="shared" si="133"/>
        <v>0</v>
      </c>
      <c r="U277" s="659">
        <f t="shared" si="134"/>
        <v>0</v>
      </c>
    </row>
    <row r="278" spans="1:22" ht="18" customHeight="1">
      <c r="A278" s="674"/>
      <c r="B278" s="1147" t="s">
        <v>891</v>
      </c>
      <c r="C278" s="1148"/>
      <c r="D278" s="1148"/>
      <c r="E278" s="1149"/>
      <c r="F278" s="674"/>
      <c r="G278" s="675"/>
      <c r="H278" s="676"/>
      <c r="I278" s="677"/>
      <c r="J278" s="677"/>
      <c r="K278" s="677">
        <f>SUM(K261:K277)</f>
        <v>97090</v>
      </c>
      <c r="L278" s="677"/>
      <c r="M278" s="677"/>
      <c r="N278" s="677"/>
      <c r="O278" s="677">
        <f>SUM(O261:O277)</f>
        <v>129580</v>
      </c>
      <c r="P278" s="677"/>
      <c r="Q278" s="677"/>
      <c r="R278" s="677">
        <f>SUM(R261:R277)</f>
        <v>6479</v>
      </c>
      <c r="S278" s="677">
        <f>SUM(S261:S277)</f>
        <v>136059</v>
      </c>
      <c r="T278" s="678"/>
      <c r="U278" s="679"/>
      <c r="V278" t="s">
        <v>637</v>
      </c>
    </row>
    <row r="279" spans="1:21" ht="18" customHeight="1">
      <c r="A279" s="700">
        <v>1</v>
      </c>
      <c r="B279" s="721" t="s">
        <v>233</v>
      </c>
      <c r="C279" s="703" t="s">
        <v>249</v>
      </c>
      <c r="D279" s="703" t="s">
        <v>892</v>
      </c>
      <c r="E279" s="704" t="s">
        <v>893</v>
      </c>
      <c r="F279" s="700" t="s">
        <v>531</v>
      </c>
      <c r="G279" s="705"/>
      <c r="H279" s="835" t="s">
        <v>532</v>
      </c>
      <c r="I279" s="707">
        <v>6460</v>
      </c>
      <c r="J279" s="667">
        <v>19541</v>
      </c>
      <c r="K279" s="687">
        <f>I279*1</f>
        <v>6460</v>
      </c>
      <c r="L279" s="707">
        <v>1740</v>
      </c>
      <c r="M279" s="667">
        <v>19541</v>
      </c>
      <c r="N279" s="670">
        <f>L279*1</f>
        <v>1740</v>
      </c>
      <c r="O279" s="687">
        <f>+K279+N279</f>
        <v>8200</v>
      </c>
      <c r="P279" s="707">
        <f>(I279+L279)*5/100</f>
        <v>410</v>
      </c>
      <c r="Q279" s="667">
        <v>19541</v>
      </c>
      <c r="R279" s="687">
        <f>P279*1</f>
        <v>410</v>
      </c>
      <c r="S279" s="707">
        <f>SUM(K279,N279,R279)</f>
        <v>8610</v>
      </c>
      <c r="T279" s="722">
        <f>(8200*1)-O279</f>
        <v>0</v>
      </c>
      <c r="U279" s="659">
        <f>+I279+L279-8200</f>
        <v>0</v>
      </c>
    </row>
    <row r="280" spans="1:21" ht="18" customHeight="1">
      <c r="A280" s="713">
        <v>2</v>
      </c>
      <c r="B280" s="836" t="s">
        <v>894</v>
      </c>
      <c r="C280" s="715"/>
      <c r="D280" s="715"/>
      <c r="E280" s="716" t="s">
        <v>895</v>
      </c>
      <c r="F280" s="713" t="s">
        <v>531</v>
      </c>
      <c r="G280" s="717"/>
      <c r="H280" s="837" t="s">
        <v>532</v>
      </c>
      <c r="I280" s="696">
        <v>6460</v>
      </c>
      <c r="J280" s="667">
        <v>19541</v>
      </c>
      <c r="K280" s="698">
        <f>I280*1</f>
        <v>6460</v>
      </c>
      <c r="L280" s="696">
        <v>1740</v>
      </c>
      <c r="M280" s="667">
        <v>19541</v>
      </c>
      <c r="N280" s="670">
        <f>L280*1</f>
        <v>1740</v>
      </c>
      <c r="O280" s="698">
        <f>+K280+N280</f>
        <v>8200</v>
      </c>
      <c r="P280" s="696">
        <f>(I280+L280)*5/100</f>
        <v>410</v>
      </c>
      <c r="Q280" s="667">
        <v>19541</v>
      </c>
      <c r="R280" s="698">
        <f>P280*1</f>
        <v>410</v>
      </c>
      <c r="S280" s="696">
        <f>SUM(K280,N280,R280)</f>
        <v>8610</v>
      </c>
      <c r="T280" s="838">
        <f>(8200*1)-O280</f>
        <v>0</v>
      </c>
      <c r="U280" s="659">
        <f>+I280+L280-8200</f>
        <v>0</v>
      </c>
    </row>
    <row r="281" spans="1:20" ht="18" customHeight="1">
      <c r="A281" s="674"/>
      <c r="B281" s="1162" t="s">
        <v>896</v>
      </c>
      <c r="C281" s="1163"/>
      <c r="D281" s="1163"/>
      <c r="E281" s="1164"/>
      <c r="F281" s="674"/>
      <c r="G281" s="676"/>
      <c r="H281" s="675"/>
      <c r="I281" s="677"/>
      <c r="J281" s="677"/>
      <c r="K281" s="718">
        <f>SUM(K279:K280)</f>
        <v>12920</v>
      </c>
      <c r="L281" s="677"/>
      <c r="M281" s="677"/>
      <c r="N281" s="677"/>
      <c r="O281" s="677">
        <f>SUM(O279:O280)</f>
        <v>16400</v>
      </c>
      <c r="P281" s="677"/>
      <c r="Q281" s="677"/>
      <c r="R281" s="677">
        <f>SUM(R279:R280)</f>
        <v>820</v>
      </c>
      <c r="S281" s="678">
        <f>SUM(S279:S280)</f>
        <v>17220</v>
      </c>
      <c r="T281" s="809"/>
    </row>
    <row r="282" spans="1:21" ht="18" customHeight="1">
      <c r="A282" s="700">
        <v>1</v>
      </c>
      <c r="B282" s="701" t="s">
        <v>897</v>
      </c>
      <c r="C282" s="703" t="s">
        <v>239</v>
      </c>
      <c r="D282" s="703" t="s">
        <v>898</v>
      </c>
      <c r="E282" s="703" t="s">
        <v>899</v>
      </c>
      <c r="F282" s="700" t="s">
        <v>531</v>
      </c>
      <c r="G282" s="705"/>
      <c r="H282" s="835" t="s">
        <v>532</v>
      </c>
      <c r="I282" s="707">
        <v>6710</v>
      </c>
      <c r="J282" s="667">
        <v>19541</v>
      </c>
      <c r="K282" s="687">
        <f aca="true" t="shared" si="135" ref="K282:K289">I282*1</f>
        <v>6710</v>
      </c>
      <c r="L282" s="707">
        <v>1500</v>
      </c>
      <c r="M282" s="667">
        <v>19541</v>
      </c>
      <c r="N282" s="670">
        <f aca="true" t="shared" si="136" ref="N282:N289">L282*1</f>
        <v>1500</v>
      </c>
      <c r="O282" s="687">
        <f aca="true" t="shared" si="137" ref="O282:O289">+K282+N282</f>
        <v>8210</v>
      </c>
      <c r="P282" s="707">
        <f aca="true" t="shared" si="138" ref="P282:P289">(I282+L282-U282)*5/100</f>
        <v>410</v>
      </c>
      <c r="Q282" s="667">
        <v>19541</v>
      </c>
      <c r="R282" s="687">
        <f aca="true" t="shared" si="139" ref="R282:R289">P282*1</f>
        <v>410</v>
      </c>
      <c r="S282" s="707">
        <f aca="true" t="shared" si="140" ref="S282:S289">SUM(K282,N282,R282)</f>
        <v>8620</v>
      </c>
      <c r="T282" s="722">
        <f>(8200*1)-O282</f>
        <v>-10</v>
      </c>
      <c r="U282">
        <f>+I282+L282-8200</f>
        <v>10</v>
      </c>
    </row>
    <row r="283" spans="1:21" ht="18" customHeight="1">
      <c r="A283" s="709">
        <v>2</v>
      </c>
      <c r="B283" s="710"/>
      <c r="C283" s="710"/>
      <c r="D283" s="710"/>
      <c r="E283" s="710" t="s">
        <v>900</v>
      </c>
      <c r="F283" s="709" t="s">
        <v>531</v>
      </c>
      <c r="G283" s="712"/>
      <c r="H283" s="839" t="s">
        <v>532</v>
      </c>
      <c r="I283" s="669">
        <v>6710</v>
      </c>
      <c r="J283" s="667">
        <v>19541</v>
      </c>
      <c r="K283" s="668">
        <f t="shared" si="135"/>
        <v>6710</v>
      </c>
      <c r="L283" s="669">
        <v>1500</v>
      </c>
      <c r="M283" s="667">
        <v>19541</v>
      </c>
      <c r="N283" s="670">
        <f t="shared" si="136"/>
        <v>1500</v>
      </c>
      <c r="O283" s="668">
        <f t="shared" si="137"/>
        <v>8210</v>
      </c>
      <c r="P283" s="669">
        <f t="shared" si="138"/>
        <v>410</v>
      </c>
      <c r="Q283" s="667">
        <v>19541</v>
      </c>
      <c r="R283" s="668">
        <f t="shared" si="139"/>
        <v>410</v>
      </c>
      <c r="S283" s="669">
        <f t="shared" si="140"/>
        <v>8620</v>
      </c>
      <c r="T283" s="723">
        <f>(8200*1)-O283</f>
        <v>-10</v>
      </c>
      <c r="U283">
        <f>+I283+L283-8200</f>
        <v>10</v>
      </c>
    </row>
    <row r="284" spans="1:21" ht="18" customHeight="1">
      <c r="A284" s="709">
        <v>3</v>
      </c>
      <c r="B284" s="710"/>
      <c r="C284" s="710"/>
      <c r="D284" s="710"/>
      <c r="E284" s="710" t="s">
        <v>901</v>
      </c>
      <c r="F284" s="709" t="s">
        <v>531</v>
      </c>
      <c r="G284" s="712"/>
      <c r="H284" s="839" t="s">
        <v>532</v>
      </c>
      <c r="I284" s="669">
        <v>6710</v>
      </c>
      <c r="J284" s="667">
        <v>19541</v>
      </c>
      <c r="K284" s="668">
        <f t="shared" si="135"/>
        <v>6710</v>
      </c>
      <c r="L284" s="669">
        <v>1500</v>
      </c>
      <c r="M284" s="667">
        <v>19541</v>
      </c>
      <c r="N284" s="670">
        <f t="shared" si="136"/>
        <v>1500</v>
      </c>
      <c r="O284" s="668">
        <f t="shared" si="137"/>
        <v>8210</v>
      </c>
      <c r="P284" s="669">
        <f t="shared" si="138"/>
        <v>410</v>
      </c>
      <c r="Q284" s="667">
        <v>19541</v>
      </c>
      <c r="R284" s="668">
        <f t="shared" si="139"/>
        <v>410</v>
      </c>
      <c r="S284" s="669">
        <f t="shared" si="140"/>
        <v>8620</v>
      </c>
      <c r="T284" s="723">
        <f>(8200*1)-O284</f>
        <v>-10</v>
      </c>
      <c r="U284">
        <f>+I284+L284-8200</f>
        <v>10</v>
      </c>
    </row>
    <row r="285" spans="1:21" ht="18" customHeight="1">
      <c r="A285" s="709">
        <v>4</v>
      </c>
      <c r="B285" s="710"/>
      <c r="C285" s="710"/>
      <c r="D285" s="710"/>
      <c r="E285" s="710" t="s">
        <v>902</v>
      </c>
      <c r="F285" s="709" t="s">
        <v>531</v>
      </c>
      <c r="G285" s="712"/>
      <c r="H285" s="839" t="s">
        <v>532</v>
      </c>
      <c r="I285" s="669">
        <v>6210</v>
      </c>
      <c r="J285" s="667">
        <v>19541</v>
      </c>
      <c r="K285" s="668">
        <f t="shared" si="135"/>
        <v>6210</v>
      </c>
      <c r="L285" s="669">
        <v>1990</v>
      </c>
      <c r="M285" s="667">
        <v>19541</v>
      </c>
      <c r="N285" s="670">
        <f t="shared" si="136"/>
        <v>1990</v>
      </c>
      <c r="O285" s="668">
        <f t="shared" si="137"/>
        <v>8200</v>
      </c>
      <c r="P285" s="669">
        <f t="shared" si="138"/>
        <v>410</v>
      </c>
      <c r="Q285" s="667">
        <v>19541</v>
      </c>
      <c r="R285" s="668">
        <f t="shared" si="139"/>
        <v>410</v>
      </c>
      <c r="S285" s="669">
        <f t="shared" si="140"/>
        <v>8610</v>
      </c>
      <c r="T285" s="723">
        <f>(8200*1)-O285</f>
        <v>0</v>
      </c>
      <c r="U285">
        <f>+I285+L285-8200</f>
        <v>0</v>
      </c>
    </row>
    <row r="286" spans="1:21" ht="18" customHeight="1">
      <c r="A286" s="709">
        <v>5</v>
      </c>
      <c r="B286" s="710"/>
      <c r="C286" s="710"/>
      <c r="D286" s="710"/>
      <c r="E286" s="710" t="s">
        <v>903</v>
      </c>
      <c r="F286" s="709" t="s">
        <v>531</v>
      </c>
      <c r="G286" s="712"/>
      <c r="H286" s="839" t="s">
        <v>532</v>
      </c>
      <c r="I286" s="669">
        <v>6710</v>
      </c>
      <c r="J286" s="667">
        <v>19541</v>
      </c>
      <c r="K286" s="668">
        <f t="shared" si="135"/>
        <v>6710</v>
      </c>
      <c r="L286" s="669">
        <v>1500</v>
      </c>
      <c r="M286" s="667">
        <v>19541</v>
      </c>
      <c r="N286" s="670">
        <f t="shared" si="136"/>
        <v>1500</v>
      </c>
      <c r="O286" s="668">
        <f t="shared" si="137"/>
        <v>8210</v>
      </c>
      <c r="P286" s="669">
        <f t="shared" si="138"/>
        <v>410</v>
      </c>
      <c r="Q286" s="667">
        <v>19541</v>
      </c>
      <c r="R286" s="668">
        <f t="shared" si="139"/>
        <v>410</v>
      </c>
      <c r="S286" s="669">
        <f t="shared" si="140"/>
        <v>8620</v>
      </c>
      <c r="T286" s="723">
        <f>(8200*1)-O286</f>
        <v>-10</v>
      </c>
      <c r="U286">
        <f>+I286+L286-8200</f>
        <v>10</v>
      </c>
    </row>
    <row r="287" spans="1:21" ht="18" customHeight="1">
      <c r="A287" s="709">
        <v>6</v>
      </c>
      <c r="B287" s="710"/>
      <c r="C287" s="710"/>
      <c r="D287" s="710"/>
      <c r="E287" s="710" t="s">
        <v>904</v>
      </c>
      <c r="F287" s="709" t="s">
        <v>531</v>
      </c>
      <c r="G287" s="839" t="s">
        <v>532</v>
      </c>
      <c r="H287" s="839"/>
      <c r="I287" s="669">
        <v>5080</v>
      </c>
      <c r="J287" s="667">
        <v>19541</v>
      </c>
      <c r="K287" s="668">
        <f t="shared" si="135"/>
        <v>5080</v>
      </c>
      <c r="L287" s="669">
        <v>1500</v>
      </c>
      <c r="M287" s="667">
        <v>19541</v>
      </c>
      <c r="N287" s="670">
        <f t="shared" si="136"/>
        <v>1500</v>
      </c>
      <c r="O287" s="668">
        <f t="shared" si="137"/>
        <v>6580</v>
      </c>
      <c r="P287" s="669">
        <f t="shared" si="138"/>
        <v>329</v>
      </c>
      <c r="Q287" s="667">
        <v>19541</v>
      </c>
      <c r="R287" s="668">
        <f t="shared" si="139"/>
        <v>329</v>
      </c>
      <c r="S287" s="840">
        <f t="shared" si="140"/>
        <v>6909</v>
      </c>
      <c r="T287" s="723">
        <v>0</v>
      </c>
      <c r="U287" s="659">
        <f>+I287+L287-6580</f>
        <v>0</v>
      </c>
    </row>
    <row r="288" spans="1:21" ht="18" customHeight="1">
      <c r="A288" s="709">
        <v>7</v>
      </c>
      <c r="B288" s="710"/>
      <c r="C288" s="710"/>
      <c r="D288" s="710" t="s">
        <v>905</v>
      </c>
      <c r="E288" s="710" t="s">
        <v>906</v>
      </c>
      <c r="F288" s="709" t="s">
        <v>531</v>
      </c>
      <c r="G288" s="712"/>
      <c r="H288" s="839" t="s">
        <v>532</v>
      </c>
      <c r="I288" s="669">
        <v>6710</v>
      </c>
      <c r="J288" s="667">
        <v>19541</v>
      </c>
      <c r="K288" s="668">
        <f t="shared" si="135"/>
        <v>6710</v>
      </c>
      <c r="L288" s="669">
        <v>1500</v>
      </c>
      <c r="M288" s="667">
        <v>19541</v>
      </c>
      <c r="N288" s="670">
        <f t="shared" si="136"/>
        <v>1500</v>
      </c>
      <c r="O288" s="668">
        <f t="shared" si="137"/>
        <v>8210</v>
      </c>
      <c r="P288" s="669">
        <f t="shared" si="138"/>
        <v>410</v>
      </c>
      <c r="Q288" s="667">
        <v>19541</v>
      </c>
      <c r="R288" s="668">
        <f t="shared" si="139"/>
        <v>410</v>
      </c>
      <c r="S288" s="669">
        <f t="shared" si="140"/>
        <v>8620</v>
      </c>
      <c r="T288" s="723">
        <f>(8200*1)-O288</f>
        <v>-10</v>
      </c>
      <c r="U288">
        <f>+I288+L288-8200</f>
        <v>10</v>
      </c>
    </row>
    <row r="289" spans="1:21" ht="18" customHeight="1">
      <c r="A289" s="709">
        <v>8</v>
      </c>
      <c r="B289" s="710"/>
      <c r="C289" s="710"/>
      <c r="D289" s="710"/>
      <c r="E289" s="710" t="s">
        <v>907</v>
      </c>
      <c r="F289" s="709" t="s">
        <v>531</v>
      </c>
      <c r="G289" s="712"/>
      <c r="H289" s="839" t="s">
        <v>532</v>
      </c>
      <c r="I289" s="669">
        <v>6710</v>
      </c>
      <c r="J289" s="667">
        <v>19541</v>
      </c>
      <c r="K289" s="668">
        <f t="shared" si="135"/>
        <v>6710</v>
      </c>
      <c r="L289" s="669">
        <v>1500</v>
      </c>
      <c r="M289" s="667">
        <v>19541</v>
      </c>
      <c r="N289" s="670">
        <f t="shared" si="136"/>
        <v>1500</v>
      </c>
      <c r="O289" s="668">
        <f t="shared" si="137"/>
        <v>8210</v>
      </c>
      <c r="P289" s="669">
        <f t="shared" si="138"/>
        <v>410</v>
      </c>
      <c r="Q289" s="667">
        <v>19541</v>
      </c>
      <c r="R289" s="668">
        <f t="shared" si="139"/>
        <v>410</v>
      </c>
      <c r="S289" s="669">
        <f t="shared" si="140"/>
        <v>8620</v>
      </c>
      <c r="T289" s="723">
        <f>(8200*1)-O289</f>
        <v>-10</v>
      </c>
      <c r="U289">
        <f>+I289+L289-8200</f>
        <v>10</v>
      </c>
    </row>
    <row r="290" spans="1:20" ht="18" customHeight="1">
      <c r="A290" s="674"/>
      <c r="B290" s="1162" t="s">
        <v>908</v>
      </c>
      <c r="C290" s="1163"/>
      <c r="D290" s="1163"/>
      <c r="E290" s="1164"/>
      <c r="F290" s="674"/>
      <c r="G290" s="676"/>
      <c r="H290" s="675"/>
      <c r="I290" s="677"/>
      <c r="J290" s="677"/>
      <c r="K290" s="718">
        <f>SUM(K282:K289)</f>
        <v>51550</v>
      </c>
      <c r="L290" s="677"/>
      <c r="M290" s="677"/>
      <c r="N290" s="677">
        <f>SUM(N282:N289)</f>
        <v>12490</v>
      </c>
      <c r="O290" s="677"/>
      <c r="P290" s="677"/>
      <c r="Q290" s="677"/>
      <c r="R290" s="677">
        <f>SUM(R282:R289)</f>
        <v>3199</v>
      </c>
      <c r="S290" s="678">
        <f>SUM(S282:S289)</f>
        <v>67239</v>
      </c>
      <c r="T290" s="745">
        <f>SUM(T282:T289)</f>
        <v>-60</v>
      </c>
    </row>
    <row r="291" spans="1:21" ht="18" customHeight="1" thickBot="1">
      <c r="A291" s="680"/>
      <c r="B291" s="841"/>
      <c r="C291" s="841"/>
      <c r="D291" s="841"/>
      <c r="E291" s="841"/>
      <c r="F291" s="680"/>
      <c r="G291" s="683"/>
      <c r="H291" s="682"/>
      <c r="I291" s="684"/>
      <c r="J291" s="684"/>
      <c r="K291" s="755"/>
      <c r="L291" s="684"/>
      <c r="M291" s="684"/>
      <c r="N291" s="684"/>
      <c r="O291" s="684"/>
      <c r="P291" s="684"/>
      <c r="Q291" s="728" t="s">
        <v>540</v>
      </c>
      <c r="R291" s="728"/>
      <c r="S291" s="685">
        <f>+S290+T290</f>
        <v>67179</v>
      </c>
      <c r="T291" s="842"/>
      <c r="U291" s="843"/>
    </row>
    <row r="292" spans="1:21" ht="18" customHeight="1" thickTop="1">
      <c r="A292" s="700">
        <v>1</v>
      </c>
      <c r="B292" s="701" t="s">
        <v>909</v>
      </c>
      <c r="C292" s="721" t="s">
        <v>261</v>
      </c>
      <c r="D292" s="703" t="s">
        <v>910</v>
      </c>
      <c r="E292" s="703" t="s">
        <v>911</v>
      </c>
      <c r="F292" s="700" t="s">
        <v>531</v>
      </c>
      <c r="G292" s="705"/>
      <c r="H292" s="835" t="s">
        <v>532</v>
      </c>
      <c r="I292" s="707">
        <v>6710</v>
      </c>
      <c r="J292" s="667">
        <v>19541</v>
      </c>
      <c r="K292" s="687">
        <f>I292*1</f>
        <v>6710</v>
      </c>
      <c r="L292" s="707">
        <v>1490</v>
      </c>
      <c r="M292" s="667">
        <v>19541</v>
      </c>
      <c r="N292" s="670">
        <f>L292*1</f>
        <v>1490</v>
      </c>
      <c r="O292" s="687">
        <f>+K292+N292</f>
        <v>8200</v>
      </c>
      <c r="P292" s="707">
        <f>(I292+L292-U292)*5/100</f>
        <v>410</v>
      </c>
      <c r="Q292" s="667">
        <v>19541</v>
      </c>
      <c r="R292" s="668">
        <f>P292*1</f>
        <v>410</v>
      </c>
      <c r="S292" s="707">
        <f>SUM(K292,N292,R292)</f>
        <v>8610</v>
      </c>
      <c r="T292" s="722">
        <f>(8200*1)-O292</f>
        <v>0</v>
      </c>
      <c r="U292">
        <f>+I292+L292-8200</f>
        <v>0</v>
      </c>
    </row>
    <row r="293" spans="1:21" ht="18" customHeight="1">
      <c r="A293" s="709">
        <v>2</v>
      </c>
      <c r="B293" s="710"/>
      <c r="C293" s="710"/>
      <c r="D293" s="710"/>
      <c r="E293" s="710" t="s">
        <v>912</v>
      </c>
      <c r="F293" s="709" t="s">
        <v>531</v>
      </c>
      <c r="G293" s="712"/>
      <c r="H293" s="839" t="s">
        <v>532</v>
      </c>
      <c r="I293" s="669">
        <v>6710</v>
      </c>
      <c r="J293" s="667">
        <v>19541</v>
      </c>
      <c r="K293" s="668">
        <f>I293*1</f>
        <v>6710</v>
      </c>
      <c r="L293" s="669">
        <v>1490</v>
      </c>
      <c r="M293" s="667">
        <v>19541</v>
      </c>
      <c r="N293" s="670">
        <f>L293*1</f>
        <v>1490</v>
      </c>
      <c r="O293" s="668">
        <f>+K293+N293</f>
        <v>8200</v>
      </c>
      <c r="P293" s="669">
        <f>(I293+L293-U293)*5/100</f>
        <v>410</v>
      </c>
      <c r="Q293" s="667">
        <v>19541</v>
      </c>
      <c r="R293" s="668">
        <f>P293*1</f>
        <v>410</v>
      </c>
      <c r="S293" s="669">
        <f>SUM(K293,N293,R293)</f>
        <v>8610</v>
      </c>
      <c r="T293" s="722">
        <f>(8200*1)-O293</f>
        <v>0</v>
      </c>
      <c r="U293">
        <f>+I293+L293-8200</f>
        <v>0</v>
      </c>
    </row>
    <row r="294" spans="1:21" ht="18" customHeight="1">
      <c r="A294" s="709">
        <v>3</v>
      </c>
      <c r="B294" s="710"/>
      <c r="C294" s="710"/>
      <c r="D294" s="710"/>
      <c r="E294" s="710" t="s">
        <v>913</v>
      </c>
      <c r="F294" s="709" t="s">
        <v>531</v>
      </c>
      <c r="G294" s="712"/>
      <c r="H294" s="839" t="s">
        <v>532</v>
      </c>
      <c r="I294" s="669">
        <v>6210</v>
      </c>
      <c r="J294" s="667">
        <v>19541</v>
      </c>
      <c r="K294" s="668">
        <f>I294*1</f>
        <v>6210</v>
      </c>
      <c r="L294" s="669">
        <v>1990</v>
      </c>
      <c r="M294" s="667">
        <v>19541</v>
      </c>
      <c r="N294" s="670">
        <f>L294*1</f>
        <v>1990</v>
      </c>
      <c r="O294" s="668">
        <f>+K294+N294</f>
        <v>8200</v>
      </c>
      <c r="P294" s="669">
        <f>(I294+L294-U294)*5/100</f>
        <v>410</v>
      </c>
      <c r="Q294" s="667">
        <v>19541</v>
      </c>
      <c r="R294" s="668">
        <f>P294*1</f>
        <v>410</v>
      </c>
      <c r="S294" s="669">
        <f>SUM(K294,N294,R294)</f>
        <v>8610</v>
      </c>
      <c r="T294" s="722">
        <f>(8200*1)-O294</f>
        <v>0</v>
      </c>
      <c r="U294">
        <f>+I294+L294-8200</f>
        <v>0</v>
      </c>
    </row>
    <row r="295" spans="1:21" ht="18" customHeight="1">
      <c r="A295" s="713">
        <v>4</v>
      </c>
      <c r="B295" s="715"/>
      <c r="C295" s="844"/>
      <c r="D295" s="844"/>
      <c r="E295" s="844" t="s">
        <v>914</v>
      </c>
      <c r="F295" s="810" t="s">
        <v>531</v>
      </c>
      <c r="G295" s="845"/>
      <c r="H295" s="846" t="s">
        <v>532</v>
      </c>
      <c r="I295" s="803">
        <v>5970</v>
      </c>
      <c r="J295" s="667">
        <v>19541</v>
      </c>
      <c r="K295" s="802">
        <f>I295*1</f>
        <v>5970</v>
      </c>
      <c r="L295" s="803">
        <v>2230</v>
      </c>
      <c r="M295" s="667">
        <v>19541</v>
      </c>
      <c r="N295" s="670">
        <f>L295*1</f>
        <v>2230</v>
      </c>
      <c r="O295" s="802">
        <f>+K295+N295</f>
        <v>8200</v>
      </c>
      <c r="P295" s="803">
        <f>(I295+L295-U295)*5/100</f>
        <v>410</v>
      </c>
      <c r="Q295" s="667">
        <v>19541</v>
      </c>
      <c r="R295" s="668">
        <f>P295*1</f>
        <v>410</v>
      </c>
      <c r="S295" s="696">
        <f>SUM(K295,N295,R295)</f>
        <v>8610</v>
      </c>
      <c r="T295" s="722">
        <f>(8200*1)-O295</f>
        <v>0</v>
      </c>
      <c r="U295">
        <f>+I295+L295-8200</f>
        <v>0</v>
      </c>
    </row>
    <row r="296" spans="1:20" ht="18" customHeight="1">
      <c r="A296" s="674"/>
      <c r="B296" s="1147" t="s">
        <v>915</v>
      </c>
      <c r="C296" s="1148"/>
      <c r="D296" s="1148"/>
      <c r="E296" s="1149"/>
      <c r="F296" s="674"/>
      <c r="G296" s="676"/>
      <c r="H296" s="675"/>
      <c r="I296" s="677"/>
      <c r="J296" s="677"/>
      <c r="K296" s="718">
        <f>SUM(K292:K295)</f>
        <v>25600</v>
      </c>
      <c r="L296" s="677"/>
      <c r="M296" s="677"/>
      <c r="N296" s="677">
        <f>SUM(N292:N295)</f>
        <v>7200</v>
      </c>
      <c r="O296" s="827"/>
      <c r="P296" s="677"/>
      <c r="Q296" s="677"/>
      <c r="R296" s="677">
        <f>SUM(R292:R295)</f>
        <v>1640</v>
      </c>
      <c r="S296" s="678">
        <f>SUM(S292:S295)</f>
        <v>34440</v>
      </c>
      <c r="T296" s="809"/>
    </row>
    <row r="297" spans="1:21" ht="18" customHeight="1">
      <c r="A297" s="747">
        <v>1</v>
      </c>
      <c r="B297" s="736" t="s">
        <v>233</v>
      </c>
      <c r="C297" s="736" t="s">
        <v>247</v>
      </c>
      <c r="D297" s="736" t="s">
        <v>916</v>
      </c>
      <c r="E297" s="737" t="s">
        <v>917</v>
      </c>
      <c r="F297" s="747" t="s">
        <v>531</v>
      </c>
      <c r="G297" s="794"/>
      <c r="H297" s="652" t="s">
        <v>532</v>
      </c>
      <c r="I297" s="656">
        <v>6710</v>
      </c>
      <c r="J297" s="667">
        <v>19541</v>
      </c>
      <c r="K297" s="687">
        <f aca="true" t="shared" si="141" ref="K297:K310">I297*1</f>
        <v>6710</v>
      </c>
      <c r="L297" s="707">
        <v>1490</v>
      </c>
      <c r="M297" s="667">
        <v>19541</v>
      </c>
      <c r="N297" s="670">
        <f aca="true" t="shared" si="142" ref="N297:N310">L297*1</f>
        <v>1490</v>
      </c>
      <c r="O297" s="687">
        <f aca="true" t="shared" si="143" ref="O297:O310">+K297+N297</f>
        <v>8200</v>
      </c>
      <c r="P297" s="707">
        <f aca="true" t="shared" si="144" ref="P297:P306">(I297+L297)*5/100</f>
        <v>410</v>
      </c>
      <c r="Q297" s="667">
        <v>19541</v>
      </c>
      <c r="R297" s="668">
        <f aca="true" t="shared" si="145" ref="R297:R310">P297*1</f>
        <v>410</v>
      </c>
      <c r="S297" s="688">
        <f aca="true" t="shared" si="146" ref="S297:S310">SUM(K297,N297,R297)</f>
        <v>8610</v>
      </c>
      <c r="T297" s="689">
        <f>(8200*1)-O297</f>
        <v>0</v>
      </c>
      <c r="U297" s="659">
        <f>+I297+L297-8200</f>
        <v>0</v>
      </c>
    </row>
    <row r="298" spans="1:21" ht="18" customHeight="1">
      <c r="A298" s="709">
        <v>2</v>
      </c>
      <c r="B298" s="781" t="s">
        <v>918</v>
      </c>
      <c r="C298" s="781"/>
      <c r="D298" s="737"/>
      <c r="E298" s="737" t="s">
        <v>919</v>
      </c>
      <c r="F298" s="709" t="s">
        <v>531</v>
      </c>
      <c r="G298" s="712"/>
      <c r="H298" s="665" t="s">
        <v>532</v>
      </c>
      <c r="I298" s="669">
        <v>6460</v>
      </c>
      <c r="J298" s="667">
        <v>19541</v>
      </c>
      <c r="K298" s="668">
        <f t="shared" si="141"/>
        <v>6460</v>
      </c>
      <c r="L298" s="669">
        <v>1740</v>
      </c>
      <c r="M298" s="667">
        <v>19541</v>
      </c>
      <c r="N298" s="670">
        <f t="shared" si="142"/>
        <v>1740</v>
      </c>
      <c r="O298" s="668">
        <f t="shared" si="143"/>
        <v>8200</v>
      </c>
      <c r="P298" s="669">
        <f t="shared" si="144"/>
        <v>410</v>
      </c>
      <c r="Q298" s="667">
        <v>19541</v>
      </c>
      <c r="R298" s="668">
        <f t="shared" si="145"/>
        <v>410</v>
      </c>
      <c r="S298" s="666">
        <f t="shared" si="146"/>
        <v>8610</v>
      </c>
      <c r="T298" s="671">
        <f>(8200*1)-O298</f>
        <v>0</v>
      </c>
      <c r="U298" s="659">
        <f>+I298+L298-8200</f>
        <v>0</v>
      </c>
    </row>
    <row r="299" spans="1:21" ht="18" customHeight="1">
      <c r="A299" s="709">
        <v>3</v>
      </c>
      <c r="B299" s="737"/>
      <c r="C299" s="737"/>
      <c r="D299" s="737" t="s">
        <v>920</v>
      </c>
      <c r="E299" s="737" t="s">
        <v>921</v>
      </c>
      <c r="F299" s="709" t="s">
        <v>531</v>
      </c>
      <c r="G299" s="712"/>
      <c r="H299" s="665" t="s">
        <v>532</v>
      </c>
      <c r="I299" s="669">
        <v>6710</v>
      </c>
      <c r="J299" s="667">
        <v>19541</v>
      </c>
      <c r="K299" s="668">
        <f t="shared" si="141"/>
        <v>6710</v>
      </c>
      <c r="L299" s="669">
        <v>1490</v>
      </c>
      <c r="M299" s="667">
        <v>19541</v>
      </c>
      <c r="N299" s="670">
        <f t="shared" si="142"/>
        <v>1490</v>
      </c>
      <c r="O299" s="668">
        <f t="shared" si="143"/>
        <v>8200</v>
      </c>
      <c r="P299" s="669">
        <f t="shared" si="144"/>
        <v>410</v>
      </c>
      <c r="Q299" s="667">
        <v>19541</v>
      </c>
      <c r="R299" s="668">
        <f t="shared" si="145"/>
        <v>410</v>
      </c>
      <c r="S299" s="666">
        <f t="shared" si="146"/>
        <v>8610</v>
      </c>
      <c r="T299" s="671">
        <f>(8200*1)-O299</f>
        <v>0</v>
      </c>
      <c r="U299" s="659">
        <f>+I299+L299-8200</f>
        <v>0</v>
      </c>
    </row>
    <row r="300" spans="1:21" ht="18" customHeight="1">
      <c r="A300" s="709">
        <v>4</v>
      </c>
      <c r="B300" s="847"/>
      <c r="C300" s="847"/>
      <c r="D300" s="749"/>
      <c r="E300" s="749" t="s">
        <v>922</v>
      </c>
      <c r="F300" s="810" t="s">
        <v>531</v>
      </c>
      <c r="G300" s="845"/>
      <c r="H300" s="763" t="s">
        <v>532</v>
      </c>
      <c r="I300" s="803">
        <v>6460</v>
      </c>
      <c r="J300" s="667">
        <v>19541</v>
      </c>
      <c r="K300" s="668">
        <f t="shared" si="141"/>
        <v>6460</v>
      </c>
      <c r="L300" s="669">
        <v>1740</v>
      </c>
      <c r="M300" s="667">
        <v>19541</v>
      </c>
      <c r="N300" s="670">
        <f t="shared" si="142"/>
        <v>1740</v>
      </c>
      <c r="O300" s="668">
        <f t="shared" si="143"/>
        <v>8200</v>
      </c>
      <c r="P300" s="669">
        <f t="shared" si="144"/>
        <v>410</v>
      </c>
      <c r="Q300" s="667">
        <v>19541</v>
      </c>
      <c r="R300" s="668">
        <f t="shared" si="145"/>
        <v>410</v>
      </c>
      <c r="S300" s="666">
        <f t="shared" si="146"/>
        <v>8610</v>
      </c>
      <c r="T300" s="671">
        <f>(8200*1)-O300</f>
        <v>0</v>
      </c>
      <c r="U300" s="659">
        <f>+I300+L300-8200</f>
        <v>0</v>
      </c>
    </row>
    <row r="301" spans="1:21" ht="18" customHeight="1">
      <c r="A301" s="709">
        <v>5</v>
      </c>
      <c r="B301" s="848"/>
      <c r="C301" s="848"/>
      <c r="D301" s="849"/>
      <c r="E301" s="849" t="s">
        <v>923</v>
      </c>
      <c r="F301" s="700" t="s">
        <v>531</v>
      </c>
      <c r="G301" s="706" t="s">
        <v>532</v>
      </c>
      <c r="H301" s="850"/>
      <c r="I301" s="707">
        <v>5080</v>
      </c>
      <c r="J301" s="667">
        <v>19541</v>
      </c>
      <c r="K301" s="668">
        <f t="shared" si="141"/>
        <v>5080</v>
      </c>
      <c r="L301" s="669">
        <v>1500</v>
      </c>
      <c r="M301" s="667">
        <v>19541</v>
      </c>
      <c r="N301" s="670">
        <f t="shared" si="142"/>
        <v>1500</v>
      </c>
      <c r="O301" s="668">
        <f t="shared" si="143"/>
        <v>6580</v>
      </c>
      <c r="P301" s="669">
        <f t="shared" si="144"/>
        <v>329</v>
      </c>
      <c r="Q301" s="667">
        <v>19541</v>
      </c>
      <c r="R301" s="668">
        <f t="shared" si="145"/>
        <v>329</v>
      </c>
      <c r="S301" s="666">
        <f t="shared" si="146"/>
        <v>6909</v>
      </c>
      <c r="T301" s="671">
        <v>0</v>
      </c>
      <c r="U301" s="659">
        <f>+I301+L301-6580</f>
        <v>0</v>
      </c>
    </row>
    <row r="302" spans="1:21" ht="18" customHeight="1">
      <c r="A302" s="709">
        <v>6</v>
      </c>
      <c r="B302" s="851"/>
      <c r="C302" s="851"/>
      <c r="D302" s="738"/>
      <c r="E302" s="738" t="s">
        <v>924</v>
      </c>
      <c r="F302" s="713" t="s">
        <v>531</v>
      </c>
      <c r="G302" s="717"/>
      <c r="H302" s="694" t="s">
        <v>532</v>
      </c>
      <c r="I302" s="696">
        <v>6460</v>
      </c>
      <c r="J302" s="667">
        <v>19541</v>
      </c>
      <c r="K302" s="668">
        <f t="shared" si="141"/>
        <v>6460</v>
      </c>
      <c r="L302" s="669">
        <v>1740</v>
      </c>
      <c r="M302" s="667">
        <v>19541</v>
      </c>
      <c r="N302" s="670">
        <f t="shared" si="142"/>
        <v>1740</v>
      </c>
      <c r="O302" s="668">
        <f t="shared" si="143"/>
        <v>8200</v>
      </c>
      <c r="P302" s="669">
        <f t="shared" si="144"/>
        <v>410</v>
      </c>
      <c r="Q302" s="667">
        <v>19541</v>
      </c>
      <c r="R302" s="668">
        <f t="shared" si="145"/>
        <v>410</v>
      </c>
      <c r="S302" s="666">
        <f t="shared" si="146"/>
        <v>8610</v>
      </c>
      <c r="T302" s="671">
        <f>(8200*1)-O302</f>
        <v>0</v>
      </c>
      <c r="U302" s="659">
        <f>+I302+L302-8200</f>
        <v>0</v>
      </c>
    </row>
    <row r="303" spans="1:21" ht="18" customHeight="1">
      <c r="A303" s="709">
        <v>7</v>
      </c>
      <c r="B303" s="781"/>
      <c r="C303" s="781"/>
      <c r="D303" s="737" t="s">
        <v>925</v>
      </c>
      <c r="E303" s="737" t="s">
        <v>926</v>
      </c>
      <c r="F303" s="709" t="s">
        <v>531</v>
      </c>
      <c r="G303" s="712"/>
      <c r="H303" s="665" t="s">
        <v>532</v>
      </c>
      <c r="I303" s="669">
        <v>6710</v>
      </c>
      <c r="J303" s="667">
        <v>19541</v>
      </c>
      <c r="K303" s="668">
        <f t="shared" si="141"/>
        <v>6710</v>
      </c>
      <c r="L303" s="669">
        <v>1490</v>
      </c>
      <c r="M303" s="667">
        <v>19541</v>
      </c>
      <c r="N303" s="670">
        <f t="shared" si="142"/>
        <v>1490</v>
      </c>
      <c r="O303" s="668">
        <f t="shared" si="143"/>
        <v>8200</v>
      </c>
      <c r="P303" s="669">
        <f t="shared" si="144"/>
        <v>410</v>
      </c>
      <c r="Q303" s="667">
        <v>19541</v>
      </c>
      <c r="R303" s="668">
        <f t="shared" si="145"/>
        <v>410</v>
      </c>
      <c r="S303" s="666">
        <f t="shared" si="146"/>
        <v>8610</v>
      </c>
      <c r="T303" s="671">
        <f>(8200*1)-O303</f>
        <v>0</v>
      </c>
      <c r="U303" s="659">
        <f>+I303+L303-8200</f>
        <v>0</v>
      </c>
    </row>
    <row r="304" spans="1:21" ht="18" customHeight="1">
      <c r="A304" s="709">
        <v>8</v>
      </c>
      <c r="B304" s="781"/>
      <c r="C304" s="781"/>
      <c r="D304" s="737"/>
      <c r="E304" s="737" t="s">
        <v>927</v>
      </c>
      <c r="F304" s="709" t="s">
        <v>531</v>
      </c>
      <c r="G304" s="712"/>
      <c r="H304" s="665" t="s">
        <v>532</v>
      </c>
      <c r="I304" s="669">
        <v>6710</v>
      </c>
      <c r="J304" s="667">
        <v>19541</v>
      </c>
      <c r="K304" s="668">
        <f t="shared" si="141"/>
        <v>6710</v>
      </c>
      <c r="L304" s="669">
        <v>1490</v>
      </c>
      <c r="M304" s="667">
        <v>19541</v>
      </c>
      <c r="N304" s="670">
        <f t="shared" si="142"/>
        <v>1490</v>
      </c>
      <c r="O304" s="668">
        <f t="shared" si="143"/>
        <v>8200</v>
      </c>
      <c r="P304" s="669">
        <f t="shared" si="144"/>
        <v>410</v>
      </c>
      <c r="Q304" s="667">
        <v>19541</v>
      </c>
      <c r="R304" s="668">
        <f t="shared" si="145"/>
        <v>410</v>
      </c>
      <c r="S304" s="666">
        <f t="shared" si="146"/>
        <v>8610</v>
      </c>
      <c r="T304" s="671">
        <f>(8200*1)-O304</f>
        <v>0</v>
      </c>
      <c r="U304" s="659">
        <f>+I304+L304-8200</f>
        <v>0</v>
      </c>
    </row>
    <row r="305" spans="1:21" ht="18" customHeight="1">
      <c r="A305" s="709">
        <v>9</v>
      </c>
      <c r="B305" s="781"/>
      <c r="C305" s="781"/>
      <c r="D305" s="737"/>
      <c r="E305" s="737" t="s">
        <v>928</v>
      </c>
      <c r="F305" s="709" t="s">
        <v>531</v>
      </c>
      <c r="G305" s="712"/>
      <c r="H305" s="665" t="s">
        <v>532</v>
      </c>
      <c r="I305" s="669">
        <v>6460</v>
      </c>
      <c r="J305" s="667">
        <v>19541</v>
      </c>
      <c r="K305" s="668">
        <f t="shared" si="141"/>
        <v>6460</v>
      </c>
      <c r="L305" s="669">
        <v>1740</v>
      </c>
      <c r="M305" s="667">
        <v>19541</v>
      </c>
      <c r="N305" s="670">
        <f t="shared" si="142"/>
        <v>1740</v>
      </c>
      <c r="O305" s="668">
        <f t="shared" si="143"/>
        <v>8200</v>
      </c>
      <c r="P305" s="669">
        <f t="shared" si="144"/>
        <v>410</v>
      </c>
      <c r="Q305" s="667">
        <v>19541</v>
      </c>
      <c r="R305" s="668">
        <f t="shared" si="145"/>
        <v>410</v>
      </c>
      <c r="S305" s="666">
        <f t="shared" si="146"/>
        <v>8610</v>
      </c>
      <c r="T305" s="671">
        <f>(8200*1)-O305</f>
        <v>0</v>
      </c>
      <c r="U305" s="659">
        <f>+I305+L305-8200</f>
        <v>0</v>
      </c>
    </row>
    <row r="306" spans="1:21" ht="18" customHeight="1">
      <c r="A306" s="709">
        <v>10</v>
      </c>
      <c r="B306" s="781"/>
      <c r="C306" s="781"/>
      <c r="D306" s="737"/>
      <c r="E306" s="737" t="s">
        <v>929</v>
      </c>
      <c r="F306" s="709" t="s">
        <v>531</v>
      </c>
      <c r="G306" s="665" t="s">
        <v>532</v>
      </c>
      <c r="H306" s="852"/>
      <c r="I306" s="669">
        <v>5080</v>
      </c>
      <c r="J306" s="667">
        <v>19541</v>
      </c>
      <c r="K306" s="668">
        <f t="shared" si="141"/>
        <v>5080</v>
      </c>
      <c r="L306" s="669">
        <v>1500</v>
      </c>
      <c r="M306" s="667">
        <v>19541</v>
      </c>
      <c r="N306" s="670">
        <f t="shared" si="142"/>
        <v>1500</v>
      </c>
      <c r="O306" s="668">
        <f t="shared" si="143"/>
        <v>6580</v>
      </c>
      <c r="P306" s="669">
        <f t="shared" si="144"/>
        <v>329</v>
      </c>
      <c r="Q306" s="667">
        <v>19541</v>
      </c>
      <c r="R306" s="668">
        <f t="shared" si="145"/>
        <v>329</v>
      </c>
      <c r="S306" s="666">
        <f t="shared" si="146"/>
        <v>6909</v>
      </c>
      <c r="T306" s="671">
        <v>0</v>
      </c>
      <c r="U306" s="659">
        <f>+I306+L306-6580</f>
        <v>0</v>
      </c>
    </row>
    <row r="307" spans="1:21" ht="18" customHeight="1">
      <c r="A307" s="709">
        <v>11</v>
      </c>
      <c r="B307" s="847"/>
      <c r="C307" s="847"/>
      <c r="D307" s="749" t="s">
        <v>930</v>
      </c>
      <c r="E307" s="749" t="s">
        <v>931</v>
      </c>
      <c r="F307" s="810" t="s">
        <v>604</v>
      </c>
      <c r="G307" s="845"/>
      <c r="H307" s="763" t="s">
        <v>532</v>
      </c>
      <c r="I307" s="803">
        <v>8320</v>
      </c>
      <c r="J307" s="667">
        <v>19541</v>
      </c>
      <c r="K307" s="668">
        <f t="shared" si="141"/>
        <v>8320</v>
      </c>
      <c r="L307" s="669">
        <v>1120</v>
      </c>
      <c r="M307" s="667">
        <v>19541</v>
      </c>
      <c r="N307" s="670">
        <f t="shared" si="142"/>
        <v>1120</v>
      </c>
      <c r="O307" s="668">
        <f t="shared" si="143"/>
        <v>9440</v>
      </c>
      <c r="P307" s="669">
        <f>(I307+L307-U307)*5/100</f>
        <v>472</v>
      </c>
      <c r="Q307" s="667">
        <v>19541</v>
      </c>
      <c r="R307" s="668">
        <f t="shared" si="145"/>
        <v>472</v>
      </c>
      <c r="S307" s="666">
        <f t="shared" si="146"/>
        <v>9912</v>
      </c>
      <c r="T307" s="671">
        <f>(9440*1)-O307</f>
        <v>0</v>
      </c>
      <c r="U307" s="659">
        <f>+I307+L307-9440</f>
        <v>0</v>
      </c>
    </row>
    <row r="308" spans="1:21" ht="18" customHeight="1">
      <c r="A308" s="709">
        <v>12</v>
      </c>
      <c r="B308" s="848"/>
      <c r="C308" s="848"/>
      <c r="D308" s="849"/>
      <c r="E308" s="849" t="s">
        <v>932</v>
      </c>
      <c r="F308" s="700" t="s">
        <v>531</v>
      </c>
      <c r="G308" s="705"/>
      <c r="H308" s="706" t="s">
        <v>532</v>
      </c>
      <c r="I308" s="707">
        <v>6460</v>
      </c>
      <c r="J308" s="667">
        <v>19541</v>
      </c>
      <c r="K308" s="668">
        <f t="shared" si="141"/>
        <v>6460</v>
      </c>
      <c r="L308" s="669">
        <v>1740</v>
      </c>
      <c r="M308" s="667">
        <v>19541</v>
      </c>
      <c r="N308" s="670">
        <f t="shared" si="142"/>
        <v>1740</v>
      </c>
      <c r="O308" s="668">
        <f t="shared" si="143"/>
        <v>8200</v>
      </c>
      <c r="P308" s="669">
        <f>(I308+L308)*5/100</f>
        <v>410</v>
      </c>
      <c r="Q308" s="667">
        <v>19541</v>
      </c>
      <c r="R308" s="668">
        <f t="shared" si="145"/>
        <v>410</v>
      </c>
      <c r="S308" s="666">
        <f t="shared" si="146"/>
        <v>8610</v>
      </c>
      <c r="T308" s="671">
        <f>(8200*1)-O308</f>
        <v>0</v>
      </c>
      <c r="U308" s="659">
        <f>+I308+L308-8200</f>
        <v>0</v>
      </c>
    </row>
    <row r="309" spans="1:21" ht="18" customHeight="1">
      <c r="A309" s="709">
        <v>13</v>
      </c>
      <c r="B309" s="781"/>
      <c r="C309" s="781"/>
      <c r="D309" s="737"/>
      <c r="E309" s="737" t="s">
        <v>933</v>
      </c>
      <c r="F309" s="709" t="s">
        <v>531</v>
      </c>
      <c r="G309" s="665" t="s">
        <v>532</v>
      </c>
      <c r="H309" s="852"/>
      <c r="I309" s="669">
        <v>5080</v>
      </c>
      <c r="J309" s="667">
        <v>19541</v>
      </c>
      <c r="K309" s="668">
        <f t="shared" si="141"/>
        <v>5080</v>
      </c>
      <c r="L309" s="669">
        <v>1500</v>
      </c>
      <c r="M309" s="667">
        <v>19541</v>
      </c>
      <c r="N309" s="670">
        <f t="shared" si="142"/>
        <v>1500</v>
      </c>
      <c r="O309" s="668">
        <f t="shared" si="143"/>
        <v>6580</v>
      </c>
      <c r="P309" s="669">
        <f>(I309+L309)*5/100</f>
        <v>329</v>
      </c>
      <c r="Q309" s="667">
        <v>19541</v>
      </c>
      <c r="R309" s="668">
        <f t="shared" si="145"/>
        <v>329</v>
      </c>
      <c r="S309" s="666">
        <f t="shared" si="146"/>
        <v>6909</v>
      </c>
      <c r="T309" s="671">
        <v>0</v>
      </c>
      <c r="U309" s="659">
        <f>+I309+L309-6580</f>
        <v>0</v>
      </c>
    </row>
    <row r="310" spans="1:21" ht="18" customHeight="1">
      <c r="A310" s="709">
        <v>14</v>
      </c>
      <c r="B310" s="847"/>
      <c r="C310" s="847"/>
      <c r="D310" s="749"/>
      <c r="E310" s="749" t="s">
        <v>934</v>
      </c>
      <c r="F310" s="810" t="s">
        <v>531</v>
      </c>
      <c r="G310" s="763" t="s">
        <v>532</v>
      </c>
      <c r="H310" s="853"/>
      <c r="I310" s="803">
        <v>5080</v>
      </c>
      <c r="J310" s="667">
        <v>19541</v>
      </c>
      <c r="K310" s="668">
        <f t="shared" si="141"/>
        <v>5080</v>
      </c>
      <c r="L310" s="669">
        <v>1500</v>
      </c>
      <c r="M310" s="667">
        <v>19541</v>
      </c>
      <c r="N310" s="670">
        <f t="shared" si="142"/>
        <v>1500</v>
      </c>
      <c r="O310" s="668">
        <f t="shared" si="143"/>
        <v>6580</v>
      </c>
      <c r="P310" s="669">
        <f>(I310+L310)*5/100</f>
        <v>329</v>
      </c>
      <c r="Q310" s="667">
        <v>19541</v>
      </c>
      <c r="R310" s="668">
        <f t="shared" si="145"/>
        <v>329</v>
      </c>
      <c r="S310" s="666">
        <f t="shared" si="146"/>
        <v>6909</v>
      </c>
      <c r="T310" s="671">
        <v>0</v>
      </c>
      <c r="U310" s="659">
        <f>+I310+L310-6580</f>
        <v>0</v>
      </c>
    </row>
    <row r="311" spans="1:21" ht="18" customHeight="1">
      <c r="A311" s="674"/>
      <c r="B311" s="1165" t="s">
        <v>935</v>
      </c>
      <c r="C311" s="1166"/>
      <c r="D311" s="1166"/>
      <c r="E311" s="1167"/>
      <c r="F311" s="674"/>
      <c r="G311" s="676"/>
      <c r="H311" s="676"/>
      <c r="I311" s="677">
        <f>SUM(I297:I310)</f>
        <v>87780</v>
      </c>
      <c r="J311" s="677"/>
      <c r="K311" s="677">
        <f>SUM(K297:K310)</f>
        <v>87780</v>
      </c>
      <c r="L311" s="677">
        <f>SUM(L297:L310)</f>
        <v>21780</v>
      </c>
      <c r="M311" s="677"/>
      <c r="N311" s="677"/>
      <c r="O311" s="677">
        <f>SUM(O297:O310)</f>
        <v>109560</v>
      </c>
      <c r="P311" s="677">
        <f>SUM(P297:P310)</f>
        <v>5478</v>
      </c>
      <c r="Q311" s="677"/>
      <c r="R311" s="678">
        <f>SUM(R297:R310)</f>
        <v>5478</v>
      </c>
      <c r="S311" s="678">
        <f>SUM(S297:S310)</f>
        <v>115038</v>
      </c>
      <c r="T311" s="678">
        <f>SUM(T297:T310)</f>
        <v>0</v>
      </c>
      <c r="U311" s="659"/>
    </row>
    <row r="312" spans="1:21" ht="18" customHeight="1" thickBot="1">
      <c r="A312" s="680"/>
      <c r="B312" s="854"/>
      <c r="C312" s="855"/>
      <c r="D312" s="855"/>
      <c r="E312" s="856"/>
      <c r="F312" s="680"/>
      <c r="G312" s="683"/>
      <c r="H312" s="683"/>
      <c r="I312" s="684"/>
      <c r="J312" s="684"/>
      <c r="K312" s="684"/>
      <c r="L312" s="684"/>
      <c r="M312" s="684"/>
      <c r="N312" s="684"/>
      <c r="O312" s="684"/>
      <c r="P312" s="684"/>
      <c r="Q312" s="728" t="s">
        <v>540</v>
      </c>
      <c r="R312" s="685"/>
      <c r="S312" s="685">
        <f>+S311+T311</f>
        <v>115038</v>
      </c>
      <c r="T312" s="685"/>
      <c r="U312" s="679"/>
    </row>
    <row r="313" spans="1:21" ht="18" customHeight="1" thickTop="1">
      <c r="A313" s="747">
        <v>1</v>
      </c>
      <c r="B313" s="748" t="s">
        <v>233</v>
      </c>
      <c r="C313" s="736" t="s">
        <v>236</v>
      </c>
      <c r="D313" s="736" t="s">
        <v>236</v>
      </c>
      <c r="E313" s="736" t="s">
        <v>936</v>
      </c>
      <c r="F313" s="709" t="s">
        <v>604</v>
      </c>
      <c r="G313" s="712"/>
      <c r="H313" s="665" t="s">
        <v>532</v>
      </c>
      <c r="I313" s="666">
        <v>8700</v>
      </c>
      <c r="J313" s="667">
        <v>19541</v>
      </c>
      <c r="K313" s="668">
        <f aca="true" t="shared" si="147" ref="K313:K324">I313*1</f>
        <v>8700</v>
      </c>
      <c r="L313" s="669">
        <v>740</v>
      </c>
      <c r="M313" s="667">
        <v>19541</v>
      </c>
      <c r="N313" s="670">
        <f aca="true" t="shared" si="148" ref="N313:N324">L313*1</f>
        <v>740</v>
      </c>
      <c r="O313" s="668">
        <f aca="true" t="shared" si="149" ref="O313:O324">+K313+N313</f>
        <v>9440</v>
      </c>
      <c r="P313" s="669">
        <f aca="true" t="shared" si="150" ref="P313:P324">(I313+L313-U313)*5/100</f>
        <v>472</v>
      </c>
      <c r="Q313" s="667">
        <v>19541</v>
      </c>
      <c r="R313" s="668">
        <f aca="true" t="shared" si="151" ref="R313:R324">P313*1</f>
        <v>472</v>
      </c>
      <c r="S313" s="666">
        <f>+K313+N313+R313</f>
        <v>9912</v>
      </c>
      <c r="T313" s="723">
        <f>(9440*1)-O313</f>
        <v>0</v>
      </c>
      <c r="U313" s="659">
        <f>+I313+L313-9440</f>
        <v>0</v>
      </c>
    </row>
    <row r="314" spans="1:21" ht="18" customHeight="1">
      <c r="A314" s="709">
        <v>2</v>
      </c>
      <c r="B314" s="781" t="s">
        <v>937</v>
      </c>
      <c r="C314" s="737"/>
      <c r="D314" s="737"/>
      <c r="E314" s="737" t="s">
        <v>938</v>
      </c>
      <c r="F314" s="709" t="s">
        <v>531</v>
      </c>
      <c r="G314" s="709"/>
      <c r="H314" s="665" t="s">
        <v>532</v>
      </c>
      <c r="I314" s="669">
        <v>6710</v>
      </c>
      <c r="J314" s="667">
        <v>19541</v>
      </c>
      <c r="K314" s="668">
        <f t="shared" si="147"/>
        <v>6710</v>
      </c>
      <c r="L314" s="669">
        <v>1490</v>
      </c>
      <c r="M314" s="667">
        <v>19541</v>
      </c>
      <c r="N314" s="670">
        <f t="shared" si="148"/>
        <v>1490</v>
      </c>
      <c r="O314" s="668">
        <f t="shared" si="149"/>
        <v>8200</v>
      </c>
      <c r="P314" s="669">
        <f t="shared" si="150"/>
        <v>410</v>
      </c>
      <c r="Q314" s="667">
        <v>19541</v>
      </c>
      <c r="R314" s="668">
        <f t="shared" si="151"/>
        <v>410</v>
      </c>
      <c r="S314" s="666">
        <f aca="true" t="shared" si="152" ref="S314:S324">SUM(K314,N314,R314)</f>
        <v>8610</v>
      </c>
      <c r="T314" s="671">
        <f aca="true" t="shared" si="153" ref="T314:T324">(8200*1)-O314</f>
        <v>0</v>
      </c>
      <c r="U314" s="659">
        <f aca="true" t="shared" si="154" ref="U314:U324">+I314+L314-8200</f>
        <v>0</v>
      </c>
    </row>
    <row r="315" spans="1:21" ht="18" customHeight="1">
      <c r="A315" s="709">
        <v>3</v>
      </c>
      <c r="B315" s="737"/>
      <c r="C315" s="737"/>
      <c r="D315" s="737"/>
      <c r="E315" s="737" t="s">
        <v>939</v>
      </c>
      <c r="F315" s="709" t="s">
        <v>531</v>
      </c>
      <c r="G315" s="709"/>
      <c r="H315" s="665" t="s">
        <v>532</v>
      </c>
      <c r="I315" s="669">
        <v>6710</v>
      </c>
      <c r="J315" s="667">
        <v>19541</v>
      </c>
      <c r="K315" s="668">
        <f t="shared" si="147"/>
        <v>6710</v>
      </c>
      <c r="L315" s="669">
        <v>1490</v>
      </c>
      <c r="M315" s="667">
        <v>19541</v>
      </c>
      <c r="N315" s="670">
        <f t="shared" si="148"/>
        <v>1490</v>
      </c>
      <c r="O315" s="668">
        <f t="shared" si="149"/>
        <v>8200</v>
      </c>
      <c r="P315" s="669">
        <f t="shared" si="150"/>
        <v>410</v>
      </c>
      <c r="Q315" s="667">
        <v>19541</v>
      </c>
      <c r="R315" s="668">
        <f t="shared" si="151"/>
        <v>410</v>
      </c>
      <c r="S315" s="666">
        <f t="shared" si="152"/>
        <v>8610</v>
      </c>
      <c r="T315" s="671">
        <f t="shared" si="153"/>
        <v>0</v>
      </c>
      <c r="U315" s="659">
        <f t="shared" si="154"/>
        <v>0</v>
      </c>
    </row>
    <row r="316" spans="1:21" ht="18" customHeight="1">
      <c r="A316" s="713">
        <v>4</v>
      </c>
      <c r="B316" s="738"/>
      <c r="C316" s="738"/>
      <c r="D316" s="738"/>
      <c r="E316" s="738" t="s">
        <v>940</v>
      </c>
      <c r="F316" s="713" t="s">
        <v>531</v>
      </c>
      <c r="G316" s="713"/>
      <c r="H316" s="694" t="s">
        <v>532</v>
      </c>
      <c r="I316" s="696">
        <v>6710</v>
      </c>
      <c r="J316" s="667">
        <v>19541</v>
      </c>
      <c r="K316" s="668">
        <f t="shared" si="147"/>
        <v>6710</v>
      </c>
      <c r="L316" s="696">
        <v>1490</v>
      </c>
      <c r="M316" s="667">
        <v>19541</v>
      </c>
      <c r="N316" s="670">
        <f t="shared" si="148"/>
        <v>1490</v>
      </c>
      <c r="O316" s="698">
        <f t="shared" si="149"/>
        <v>8200</v>
      </c>
      <c r="P316" s="669">
        <f t="shared" si="150"/>
        <v>410</v>
      </c>
      <c r="Q316" s="667">
        <v>19541</v>
      </c>
      <c r="R316" s="668">
        <f t="shared" si="151"/>
        <v>410</v>
      </c>
      <c r="S316" s="695">
        <f t="shared" si="152"/>
        <v>8610</v>
      </c>
      <c r="T316" s="671">
        <f t="shared" si="153"/>
        <v>0</v>
      </c>
      <c r="U316" s="659">
        <f t="shared" si="154"/>
        <v>0</v>
      </c>
    </row>
    <row r="317" spans="1:21" ht="18" customHeight="1">
      <c r="A317" s="709">
        <v>5</v>
      </c>
      <c r="B317" s="737"/>
      <c r="C317" s="737"/>
      <c r="D317" s="737"/>
      <c r="E317" s="737" t="s">
        <v>941</v>
      </c>
      <c r="F317" s="713" t="s">
        <v>531</v>
      </c>
      <c r="G317" s="694"/>
      <c r="H317" s="694" t="s">
        <v>532</v>
      </c>
      <c r="I317" s="669">
        <v>6710</v>
      </c>
      <c r="J317" s="667">
        <v>19541</v>
      </c>
      <c r="K317" s="668">
        <f t="shared" si="147"/>
        <v>6710</v>
      </c>
      <c r="L317" s="669">
        <v>1490</v>
      </c>
      <c r="M317" s="667">
        <v>19541</v>
      </c>
      <c r="N317" s="670">
        <f t="shared" si="148"/>
        <v>1490</v>
      </c>
      <c r="O317" s="668">
        <f t="shared" si="149"/>
        <v>8200</v>
      </c>
      <c r="P317" s="669">
        <f t="shared" si="150"/>
        <v>410</v>
      </c>
      <c r="Q317" s="667">
        <v>19541</v>
      </c>
      <c r="R317" s="668">
        <f t="shared" si="151"/>
        <v>410</v>
      </c>
      <c r="S317" s="666">
        <f t="shared" si="152"/>
        <v>8610</v>
      </c>
      <c r="T317" s="671">
        <f t="shared" si="153"/>
        <v>0</v>
      </c>
      <c r="U317" s="659">
        <f t="shared" si="154"/>
        <v>0</v>
      </c>
    </row>
    <row r="318" spans="1:21" ht="18" customHeight="1">
      <c r="A318" s="713">
        <v>6</v>
      </c>
      <c r="B318" s="737"/>
      <c r="C318" s="737"/>
      <c r="D318" s="737"/>
      <c r="E318" s="737" t="s">
        <v>942</v>
      </c>
      <c r="F318" s="713" t="s">
        <v>531</v>
      </c>
      <c r="G318" s="713"/>
      <c r="H318" s="694" t="s">
        <v>532</v>
      </c>
      <c r="I318" s="669">
        <v>6710</v>
      </c>
      <c r="J318" s="667">
        <v>19541</v>
      </c>
      <c r="K318" s="668">
        <f t="shared" si="147"/>
        <v>6710</v>
      </c>
      <c r="L318" s="669">
        <v>1490</v>
      </c>
      <c r="M318" s="667">
        <v>19541</v>
      </c>
      <c r="N318" s="670">
        <f t="shared" si="148"/>
        <v>1490</v>
      </c>
      <c r="O318" s="668">
        <f t="shared" si="149"/>
        <v>8200</v>
      </c>
      <c r="P318" s="669">
        <f t="shared" si="150"/>
        <v>410</v>
      </c>
      <c r="Q318" s="667">
        <v>19541</v>
      </c>
      <c r="R318" s="668">
        <f t="shared" si="151"/>
        <v>410</v>
      </c>
      <c r="S318" s="666">
        <f t="shared" si="152"/>
        <v>8610</v>
      </c>
      <c r="T318" s="671">
        <f t="shared" si="153"/>
        <v>0</v>
      </c>
      <c r="U318" s="659">
        <f t="shared" si="154"/>
        <v>0</v>
      </c>
    </row>
    <row r="319" spans="1:21" ht="18" customHeight="1">
      <c r="A319" s="709">
        <v>7</v>
      </c>
      <c r="B319" s="738"/>
      <c r="C319" s="738"/>
      <c r="D319" s="738"/>
      <c r="E319" s="738" t="s">
        <v>943</v>
      </c>
      <c r="F319" s="713" t="s">
        <v>531</v>
      </c>
      <c r="G319" s="694"/>
      <c r="H319" s="694" t="s">
        <v>532</v>
      </c>
      <c r="I319" s="696">
        <v>6710</v>
      </c>
      <c r="J319" s="667">
        <v>19541</v>
      </c>
      <c r="K319" s="668">
        <f t="shared" si="147"/>
        <v>6710</v>
      </c>
      <c r="L319" s="696">
        <v>1490</v>
      </c>
      <c r="M319" s="667">
        <v>19541</v>
      </c>
      <c r="N319" s="670">
        <f t="shared" si="148"/>
        <v>1490</v>
      </c>
      <c r="O319" s="698">
        <f t="shared" si="149"/>
        <v>8200</v>
      </c>
      <c r="P319" s="669">
        <f t="shared" si="150"/>
        <v>410</v>
      </c>
      <c r="Q319" s="667">
        <v>19541</v>
      </c>
      <c r="R319" s="668">
        <f t="shared" si="151"/>
        <v>410</v>
      </c>
      <c r="S319" s="695">
        <f t="shared" si="152"/>
        <v>8610</v>
      </c>
      <c r="T319" s="671">
        <f t="shared" si="153"/>
        <v>0</v>
      </c>
      <c r="U319" s="659">
        <f t="shared" si="154"/>
        <v>0</v>
      </c>
    </row>
    <row r="320" spans="1:21" ht="18" customHeight="1">
      <c r="A320" s="713">
        <v>8</v>
      </c>
      <c r="B320" s="737"/>
      <c r="C320" s="737"/>
      <c r="D320" s="737"/>
      <c r="E320" s="737" t="s">
        <v>944</v>
      </c>
      <c r="F320" s="709" t="s">
        <v>531</v>
      </c>
      <c r="G320" s="709"/>
      <c r="H320" s="665" t="s">
        <v>532</v>
      </c>
      <c r="I320" s="669">
        <v>6710</v>
      </c>
      <c r="J320" s="667">
        <v>19541</v>
      </c>
      <c r="K320" s="668">
        <f t="shared" si="147"/>
        <v>6710</v>
      </c>
      <c r="L320" s="669">
        <v>1490</v>
      </c>
      <c r="M320" s="667">
        <v>19541</v>
      </c>
      <c r="N320" s="670">
        <f t="shared" si="148"/>
        <v>1490</v>
      </c>
      <c r="O320" s="668">
        <f t="shared" si="149"/>
        <v>8200</v>
      </c>
      <c r="P320" s="669">
        <f t="shared" si="150"/>
        <v>410</v>
      </c>
      <c r="Q320" s="667">
        <v>19541</v>
      </c>
      <c r="R320" s="668">
        <f t="shared" si="151"/>
        <v>410</v>
      </c>
      <c r="S320" s="666">
        <f t="shared" si="152"/>
        <v>8610</v>
      </c>
      <c r="T320" s="671">
        <f t="shared" si="153"/>
        <v>0</v>
      </c>
      <c r="U320" s="659">
        <f t="shared" si="154"/>
        <v>0</v>
      </c>
    </row>
    <row r="321" spans="1:21" ht="18" customHeight="1">
      <c r="A321" s="709">
        <v>9</v>
      </c>
      <c r="B321" s="749"/>
      <c r="C321" s="749"/>
      <c r="D321" s="749"/>
      <c r="E321" s="738" t="s">
        <v>945</v>
      </c>
      <c r="F321" s="713" t="s">
        <v>531</v>
      </c>
      <c r="G321" s="713"/>
      <c r="H321" s="694" t="s">
        <v>532</v>
      </c>
      <c r="I321" s="669">
        <v>6710</v>
      </c>
      <c r="J321" s="667">
        <v>19541</v>
      </c>
      <c r="K321" s="668">
        <f t="shared" si="147"/>
        <v>6710</v>
      </c>
      <c r="L321" s="669">
        <v>1490</v>
      </c>
      <c r="M321" s="667">
        <v>19541</v>
      </c>
      <c r="N321" s="670">
        <f t="shared" si="148"/>
        <v>1490</v>
      </c>
      <c r="O321" s="668">
        <f t="shared" si="149"/>
        <v>8200</v>
      </c>
      <c r="P321" s="669">
        <f t="shared" si="150"/>
        <v>410</v>
      </c>
      <c r="Q321" s="667">
        <v>19541</v>
      </c>
      <c r="R321" s="668">
        <f t="shared" si="151"/>
        <v>410</v>
      </c>
      <c r="S321" s="666">
        <f t="shared" si="152"/>
        <v>8610</v>
      </c>
      <c r="T321" s="671">
        <f t="shared" si="153"/>
        <v>0</v>
      </c>
      <c r="U321" s="659">
        <f t="shared" si="154"/>
        <v>0</v>
      </c>
    </row>
    <row r="322" spans="1:21" ht="18" customHeight="1">
      <c r="A322" s="713">
        <v>10</v>
      </c>
      <c r="B322" s="857"/>
      <c r="C322" s="857"/>
      <c r="D322" s="857"/>
      <c r="E322" s="857" t="s">
        <v>946</v>
      </c>
      <c r="F322" s="713" t="s">
        <v>531</v>
      </c>
      <c r="G322" s="713"/>
      <c r="H322" s="694" t="s">
        <v>532</v>
      </c>
      <c r="I322" s="696">
        <v>6710</v>
      </c>
      <c r="J322" s="667">
        <v>19541</v>
      </c>
      <c r="K322" s="668">
        <f t="shared" si="147"/>
        <v>6710</v>
      </c>
      <c r="L322" s="696">
        <v>1490</v>
      </c>
      <c r="M322" s="667">
        <v>19541</v>
      </c>
      <c r="N322" s="670">
        <f t="shared" si="148"/>
        <v>1490</v>
      </c>
      <c r="O322" s="698">
        <f t="shared" si="149"/>
        <v>8200</v>
      </c>
      <c r="P322" s="669">
        <f t="shared" si="150"/>
        <v>410</v>
      </c>
      <c r="Q322" s="667">
        <v>19541</v>
      </c>
      <c r="R322" s="668">
        <f t="shared" si="151"/>
        <v>410</v>
      </c>
      <c r="S322" s="695">
        <f t="shared" si="152"/>
        <v>8610</v>
      </c>
      <c r="T322" s="671">
        <f t="shared" si="153"/>
        <v>0</v>
      </c>
      <c r="U322" s="659">
        <f t="shared" si="154"/>
        <v>0</v>
      </c>
    </row>
    <row r="323" spans="1:21" ht="18" customHeight="1">
      <c r="A323" s="709">
        <v>11</v>
      </c>
      <c r="B323" s="857"/>
      <c r="C323" s="857"/>
      <c r="D323" s="857"/>
      <c r="E323" s="857" t="s">
        <v>947</v>
      </c>
      <c r="F323" s="713" t="s">
        <v>531</v>
      </c>
      <c r="G323" s="713"/>
      <c r="H323" s="694" t="s">
        <v>532</v>
      </c>
      <c r="I323" s="669">
        <v>6710</v>
      </c>
      <c r="J323" s="667">
        <v>19541</v>
      </c>
      <c r="K323" s="668">
        <f t="shared" si="147"/>
        <v>6710</v>
      </c>
      <c r="L323" s="669">
        <v>1490</v>
      </c>
      <c r="M323" s="667">
        <v>19541</v>
      </c>
      <c r="N323" s="670">
        <f t="shared" si="148"/>
        <v>1490</v>
      </c>
      <c r="O323" s="668">
        <f t="shared" si="149"/>
        <v>8200</v>
      </c>
      <c r="P323" s="669">
        <f t="shared" si="150"/>
        <v>410</v>
      </c>
      <c r="Q323" s="667">
        <v>19541</v>
      </c>
      <c r="R323" s="668">
        <f t="shared" si="151"/>
        <v>410</v>
      </c>
      <c r="S323" s="666">
        <f t="shared" si="152"/>
        <v>8610</v>
      </c>
      <c r="T323" s="671">
        <f t="shared" si="153"/>
        <v>0</v>
      </c>
      <c r="U323" s="659">
        <f t="shared" si="154"/>
        <v>0</v>
      </c>
    </row>
    <row r="324" spans="1:21" ht="18" customHeight="1">
      <c r="A324" s="713">
        <v>12</v>
      </c>
      <c r="B324" s="857"/>
      <c r="C324" s="857"/>
      <c r="D324" s="857"/>
      <c r="E324" s="857" t="s">
        <v>948</v>
      </c>
      <c r="F324" s="713" t="s">
        <v>531</v>
      </c>
      <c r="G324" s="713"/>
      <c r="H324" s="694" t="s">
        <v>532</v>
      </c>
      <c r="I324" s="696">
        <v>6210</v>
      </c>
      <c r="J324" s="667">
        <v>19541</v>
      </c>
      <c r="K324" s="668">
        <f t="shared" si="147"/>
        <v>6210</v>
      </c>
      <c r="L324" s="696">
        <v>1990</v>
      </c>
      <c r="M324" s="667">
        <v>19541</v>
      </c>
      <c r="N324" s="670">
        <f t="shared" si="148"/>
        <v>1990</v>
      </c>
      <c r="O324" s="698">
        <f t="shared" si="149"/>
        <v>8200</v>
      </c>
      <c r="P324" s="669">
        <f t="shared" si="150"/>
        <v>410</v>
      </c>
      <c r="Q324" s="667">
        <v>19541</v>
      </c>
      <c r="R324" s="668">
        <f t="shared" si="151"/>
        <v>410</v>
      </c>
      <c r="S324" s="695">
        <f t="shared" si="152"/>
        <v>8610</v>
      </c>
      <c r="T324" s="671">
        <f t="shared" si="153"/>
        <v>0</v>
      </c>
      <c r="U324" s="659">
        <f t="shared" si="154"/>
        <v>0</v>
      </c>
    </row>
    <row r="325" spans="1:21" ht="18" customHeight="1">
      <c r="A325" s="674"/>
      <c r="B325" s="1147" t="s">
        <v>949</v>
      </c>
      <c r="C325" s="1148"/>
      <c r="D325" s="1148"/>
      <c r="E325" s="1149"/>
      <c r="F325" s="674"/>
      <c r="G325" s="675"/>
      <c r="H325" s="676"/>
      <c r="I325" s="677">
        <f>SUM(I313:I324)</f>
        <v>82010</v>
      </c>
      <c r="J325" s="677"/>
      <c r="K325" s="677">
        <f>SUM(K313:K324)</f>
        <v>82010</v>
      </c>
      <c r="L325" s="677">
        <f>SUM(L313:L324)</f>
        <v>17630</v>
      </c>
      <c r="M325" s="677"/>
      <c r="N325" s="677"/>
      <c r="O325" s="677">
        <f>SUM(O313:O324)</f>
        <v>99640</v>
      </c>
      <c r="P325" s="677">
        <f>SUM(P313:P324)</f>
        <v>4982</v>
      </c>
      <c r="Q325" s="677"/>
      <c r="R325" s="677">
        <f>SUM(R313:R324)</f>
        <v>4982</v>
      </c>
      <c r="S325" s="677">
        <f>SUM(S313:S324)</f>
        <v>104622</v>
      </c>
      <c r="T325" s="678">
        <f>SUM(T313:T322)</f>
        <v>0</v>
      </c>
      <c r="U325" s="679"/>
    </row>
    <row r="326" spans="1:21" ht="18" customHeight="1">
      <c r="A326" s="786">
        <v>1</v>
      </c>
      <c r="B326" s="830" t="s">
        <v>233</v>
      </c>
      <c r="C326" s="858" t="s">
        <v>259</v>
      </c>
      <c r="D326" s="806" t="s">
        <v>950</v>
      </c>
      <c r="E326" s="650" t="s">
        <v>951</v>
      </c>
      <c r="F326" s="747" t="s">
        <v>604</v>
      </c>
      <c r="G326" s="651"/>
      <c r="H326" s="652" t="s">
        <v>532</v>
      </c>
      <c r="I326" s="653">
        <v>8700</v>
      </c>
      <c r="J326" s="667">
        <v>19541</v>
      </c>
      <c r="K326" s="655">
        <f>I326*1</f>
        <v>8700</v>
      </c>
      <c r="L326" s="656">
        <v>1500</v>
      </c>
      <c r="M326" s="667">
        <v>19541</v>
      </c>
      <c r="N326" s="670">
        <f>L326*1</f>
        <v>1500</v>
      </c>
      <c r="O326" s="655">
        <f>+K326+N326</f>
        <v>10200</v>
      </c>
      <c r="P326" s="656">
        <f>(I326+L326-U326)*5/100</f>
        <v>472</v>
      </c>
      <c r="Q326" s="667">
        <v>19541</v>
      </c>
      <c r="R326" s="668">
        <f>P326*1</f>
        <v>472</v>
      </c>
      <c r="S326" s="653">
        <f>SUM(K326,N326,R326)</f>
        <v>10672</v>
      </c>
      <c r="T326" s="859">
        <f>(9440*1)-O326</f>
        <v>-760</v>
      </c>
      <c r="U326" s="659">
        <f>+I326+L326-9440</f>
        <v>760</v>
      </c>
    </row>
    <row r="327" spans="1:21" ht="18" customHeight="1">
      <c r="A327" s="660">
        <v>2</v>
      </c>
      <c r="B327" s="662" t="s">
        <v>952</v>
      </c>
      <c r="C327" s="661"/>
      <c r="D327" s="661"/>
      <c r="E327" s="663" t="s">
        <v>953</v>
      </c>
      <c r="F327" s="660" t="s">
        <v>531</v>
      </c>
      <c r="G327" s="664"/>
      <c r="H327" s="665" t="s">
        <v>532</v>
      </c>
      <c r="I327" s="666">
        <v>6710</v>
      </c>
      <c r="J327" s="667">
        <v>19541</v>
      </c>
      <c r="K327" s="668">
        <f>I327*1</f>
        <v>6710</v>
      </c>
      <c r="L327" s="669">
        <v>1500</v>
      </c>
      <c r="M327" s="667">
        <v>19541</v>
      </c>
      <c r="N327" s="670">
        <f>L327*1</f>
        <v>1500</v>
      </c>
      <c r="O327" s="668">
        <f>+K327+N327</f>
        <v>8210</v>
      </c>
      <c r="P327" s="669">
        <f>(I327+L327-U327)*5/100</f>
        <v>410</v>
      </c>
      <c r="Q327" s="667">
        <v>19541</v>
      </c>
      <c r="R327" s="668">
        <f>P327*1</f>
        <v>410</v>
      </c>
      <c r="S327" s="666">
        <f>SUM(K327,N327,R327)</f>
        <v>8620</v>
      </c>
      <c r="T327" s="723">
        <f>(8200*1)-O327</f>
        <v>-10</v>
      </c>
      <c r="U327">
        <f>+I327+L327-8200</f>
        <v>10</v>
      </c>
    </row>
    <row r="328" spans="1:21" ht="18" customHeight="1">
      <c r="A328" s="660">
        <v>3</v>
      </c>
      <c r="B328" s="661"/>
      <c r="C328" s="661"/>
      <c r="D328" s="661"/>
      <c r="E328" s="663" t="s">
        <v>954</v>
      </c>
      <c r="F328" s="660" t="s">
        <v>531</v>
      </c>
      <c r="G328" s="664"/>
      <c r="H328" s="665" t="s">
        <v>532</v>
      </c>
      <c r="I328" s="666">
        <v>6210</v>
      </c>
      <c r="J328" s="667">
        <v>19541</v>
      </c>
      <c r="K328" s="668">
        <f>I328*1</f>
        <v>6210</v>
      </c>
      <c r="L328" s="669">
        <v>1990</v>
      </c>
      <c r="M328" s="667">
        <v>19541</v>
      </c>
      <c r="N328" s="670">
        <f>L328*1</f>
        <v>1990</v>
      </c>
      <c r="O328" s="668">
        <f>+K328+N328</f>
        <v>8200</v>
      </c>
      <c r="P328" s="669">
        <f>(I328+L328-U328)*5/100</f>
        <v>410</v>
      </c>
      <c r="Q328" s="667">
        <v>19541</v>
      </c>
      <c r="R328" s="668">
        <f>P328*1</f>
        <v>410</v>
      </c>
      <c r="S328" s="666">
        <f>SUM(K328,N328,R328)</f>
        <v>8610</v>
      </c>
      <c r="T328" s="723">
        <f>(8200*1)-O328</f>
        <v>0</v>
      </c>
      <c r="U328">
        <f>+I328+L328-8200</f>
        <v>0</v>
      </c>
    </row>
    <row r="329" spans="1:21" ht="18" customHeight="1">
      <c r="A329" s="660">
        <v>4</v>
      </c>
      <c r="B329" s="661"/>
      <c r="C329" s="661"/>
      <c r="D329" s="661"/>
      <c r="E329" s="663" t="s">
        <v>955</v>
      </c>
      <c r="F329" s="660" t="s">
        <v>531</v>
      </c>
      <c r="G329" s="665"/>
      <c r="H329" s="665" t="s">
        <v>532</v>
      </c>
      <c r="I329" s="666">
        <v>5970</v>
      </c>
      <c r="J329" s="667">
        <v>19541</v>
      </c>
      <c r="K329" s="668">
        <f>I329*1</f>
        <v>5970</v>
      </c>
      <c r="L329" s="669">
        <v>2230</v>
      </c>
      <c r="M329" s="667">
        <v>19541</v>
      </c>
      <c r="N329" s="670">
        <f>L329*1</f>
        <v>2230</v>
      </c>
      <c r="O329" s="668">
        <f>+K329+N329</f>
        <v>8200</v>
      </c>
      <c r="P329" s="669">
        <f>(I329+L329-U329)*5/100</f>
        <v>410</v>
      </c>
      <c r="Q329" s="667">
        <v>19541</v>
      </c>
      <c r="R329" s="668">
        <f>P329*1</f>
        <v>410</v>
      </c>
      <c r="S329" s="666">
        <f>SUM(K329,N329,R329)</f>
        <v>8610</v>
      </c>
      <c r="T329" s="723">
        <f>(8200*1)-O329</f>
        <v>0</v>
      </c>
      <c r="U329">
        <f>+I329+L329-8200</f>
        <v>0</v>
      </c>
    </row>
    <row r="330" spans="1:21" ht="18" customHeight="1">
      <c r="A330" s="690">
        <v>5</v>
      </c>
      <c r="B330" s="691"/>
      <c r="C330" s="760"/>
      <c r="D330" s="760"/>
      <c r="E330" s="761" t="s">
        <v>956</v>
      </c>
      <c r="F330" s="758" t="s">
        <v>531</v>
      </c>
      <c r="G330" s="763"/>
      <c r="H330" s="763" t="s">
        <v>532</v>
      </c>
      <c r="I330" s="764">
        <v>5970</v>
      </c>
      <c r="J330" s="667">
        <v>19541</v>
      </c>
      <c r="K330" s="802">
        <f>I330*1</f>
        <v>5970</v>
      </c>
      <c r="L330" s="803">
        <v>2230</v>
      </c>
      <c r="M330" s="667">
        <v>19541</v>
      </c>
      <c r="N330" s="670">
        <f>L330*1</f>
        <v>2230</v>
      </c>
      <c r="O330" s="802">
        <f>+K330+N330</f>
        <v>8200</v>
      </c>
      <c r="P330" s="803">
        <f>(I330+L330-U330)*5/100</f>
        <v>410</v>
      </c>
      <c r="Q330" s="667">
        <v>19541</v>
      </c>
      <c r="R330" s="668">
        <f>P330*1</f>
        <v>410</v>
      </c>
      <c r="S330" s="764">
        <f>SUM(K330,N330,R330)</f>
        <v>8610</v>
      </c>
      <c r="T330" s="723">
        <f>(8200*1)-O330</f>
        <v>0</v>
      </c>
      <c r="U330">
        <f>+I330+L330-8200</f>
        <v>0</v>
      </c>
    </row>
    <row r="331" spans="1:20" ht="18" customHeight="1">
      <c r="A331" s="676"/>
      <c r="B331" s="1168" t="s">
        <v>957</v>
      </c>
      <c r="C331" s="1169"/>
      <c r="D331" s="1169"/>
      <c r="E331" s="1170"/>
      <c r="F331" s="674"/>
      <c r="G331" s="676"/>
      <c r="H331" s="676"/>
      <c r="I331" s="677">
        <f>SUM(I326:I330)</f>
        <v>33560</v>
      </c>
      <c r="J331" s="677"/>
      <c r="K331" s="677">
        <f>SUM(K326:K330)</f>
        <v>33560</v>
      </c>
      <c r="L331" s="677">
        <f>SUM(L326:L330)</f>
        <v>9450</v>
      </c>
      <c r="M331" s="677"/>
      <c r="N331" s="725">
        <f>SUM(N326:N330)</f>
        <v>9450</v>
      </c>
      <c r="O331" s="677"/>
      <c r="P331" s="677">
        <f>SUM(P326:P330)</f>
        <v>2112</v>
      </c>
      <c r="Q331" s="677"/>
      <c r="R331" s="677">
        <f>SUM(R326:R330)</f>
        <v>2112</v>
      </c>
      <c r="S331" s="678">
        <f>SUM(S326:S330)</f>
        <v>45122</v>
      </c>
      <c r="T331" s="809">
        <f>SUM(T326:T330)</f>
        <v>-770</v>
      </c>
    </row>
    <row r="332" spans="1:21" ht="18" customHeight="1" thickBot="1">
      <c r="A332" s="683"/>
      <c r="B332" s="683"/>
      <c r="C332" s="683"/>
      <c r="D332" s="683"/>
      <c r="E332" s="683"/>
      <c r="F332" s="680"/>
      <c r="G332" s="683"/>
      <c r="H332" s="683"/>
      <c r="I332" s="684"/>
      <c r="J332" s="684"/>
      <c r="K332" s="684"/>
      <c r="L332" s="684"/>
      <c r="M332" s="684"/>
      <c r="N332" s="727"/>
      <c r="O332" s="684"/>
      <c r="P332" s="684"/>
      <c r="Q332" s="728" t="s">
        <v>540</v>
      </c>
      <c r="R332" s="728"/>
      <c r="S332" s="685">
        <f>+S331+T331</f>
        <v>44352</v>
      </c>
      <c r="T332" s="729"/>
      <c r="U332" s="843"/>
    </row>
    <row r="333" spans="1:21" ht="18" customHeight="1" thickTop="1">
      <c r="A333" s="700">
        <v>1</v>
      </c>
      <c r="B333" s="849" t="s">
        <v>233</v>
      </c>
      <c r="C333" s="736" t="s">
        <v>242</v>
      </c>
      <c r="D333" s="736" t="s">
        <v>958</v>
      </c>
      <c r="E333" s="863" t="s">
        <v>959</v>
      </c>
      <c r="F333" s="747" t="s">
        <v>604</v>
      </c>
      <c r="G333" s="794"/>
      <c r="H333" s="652" t="s">
        <v>532</v>
      </c>
      <c r="I333" s="656">
        <v>9032</v>
      </c>
      <c r="J333" s="667">
        <v>19541</v>
      </c>
      <c r="K333" s="864">
        <f aca="true" t="shared" si="155" ref="K333:K343">I333*1</f>
        <v>9032</v>
      </c>
      <c r="L333" s="656">
        <v>1500</v>
      </c>
      <c r="M333" s="667">
        <v>19541</v>
      </c>
      <c r="N333" s="670">
        <f aca="true" t="shared" si="156" ref="N333:N343">L333*1</f>
        <v>1500</v>
      </c>
      <c r="O333" s="864">
        <f aca="true" t="shared" si="157" ref="O333:O343">+N333+K333</f>
        <v>10532</v>
      </c>
      <c r="P333" s="656">
        <f aca="true" t="shared" si="158" ref="P333:P343">(I333+L333-U333)*5/100</f>
        <v>472</v>
      </c>
      <c r="Q333" s="667">
        <v>19541</v>
      </c>
      <c r="R333" s="668">
        <f aca="true" t="shared" si="159" ref="R333:R343">P333*1</f>
        <v>472</v>
      </c>
      <c r="S333" s="707">
        <f aca="true" t="shared" si="160" ref="S333:S343">SUM(K333,N333,R333)</f>
        <v>11004</v>
      </c>
      <c r="T333" s="722">
        <f>(9440*1)-O333</f>
        <v>-1092</v>
      </c>
      <c r="U333" s="659">
        <f>+I333+L333-9440</f>
        <v>1092</v>
      </c>
    </row>
    <row r="334" spans="1:21" ht="18" customHeight="1">
      <c r="A334" s="709">
        <v>2</v>
      </c>
      <c r="B334" s="781" t="s">
        <v>960</v>
      </c>
      <c r="C334" s="737"/>
      <c r="D334" s="737"/>
      <c r="E334" s="865" t="s">
        <v>961</v>
      </c>
      <c r="F334" s="709" t="s">
        <v>531</v>
      </c>
      <c r="G334" s="712"/>
      <c r="H334" s="665" t="s">
        <v>532</v>
      </c>
      <c r="I334" s="669">
        <v>6460</v>
      </c>
      <c r="J334" s="667">
        <v>19541</v>
      </c>
      <c r="K334" s="822">
        <f t="shared" si="155"/>
        <v>6460</v>
      </c>
      <c r="L334" s="669">
        <v>1740</v>
      </c>
      <c r="M334" s="667">
        <v>19541</v>
      </c>
      <c r="N334" s="670">
        <f t="shared" si="156"/>
        <v>1740</v>
      </c>
      <c r="O334" s="822">
        <f t="shared" si="157"/>
        <v>8200</v>
      </c>
      <c r="P334" s="669">
        <f t="shared" si="158"/>
        <v>410</v>
      </c>
      <c r="Q334" s="667">
        <v>19541</v>
      </c>
      <c r="R334" s="668">
        <f t="shared" si="159"/>
        <v>410</v>
      </c>
      <c r="S334" s="669">
        <f t="shared" si="160"/>
        <v>8610</v>
      </c>
      <c r="T334" s="723">
        <f>(8200*1)-O334</f>
        <v>0</v>
      </c>
      <c r="U334">
        <f>+I334+L334-8200</f>
        <v>0</v>
      </c>
    </row>
    <row r="335" spans="1:21" ht="18" customHeight="1">
      <c r="A335" s="709">
        <v>3</v>
      </c>
      <c r="B335" s="737"/>
      <c r="C335" s="737"/>
      <c r="D335" s="737"/>
      <c r="E335" s="865" t="s">
        <v>962</v>
      </c>
      <c r="F335" s="709" t="s">
        <v>531</v>
      </c>
      <c r="G335" s="712"/>
      <c r="H335" s="665" t="s">
        <v>532</v>
      </c>
      <c r="I335" s="669">
        <v>5760</v>
      </c>
      <c r="J335" s="667">
        <v>19541</v>
      </c>
      <c r="K335" s="822">
        <f t="shared" si="155"/>
        <v>5760</v>
      </c>
      <c r="L335" s="669">
        <v>2440</v>
      </c>
      <c r="M335" s="667">
        <v>19541</v>
      </c>
      <c r="N335" s="670">
        <f t="shared" si="156"/>
        <v>2440</v>
      </c>
      <c r="O335" s="822">
        <f t="shared" si="157"/>
        <v>8200</v>
      </c>
      <c r="P335" s="669">
        <f t="shared" si="158"/>
        <v>410</v>
      </c>
      <c r="Q335" s="667">
        <v>19541</v>
      </c>
      <c r="R335" s="668">
        <f t="shared" si="159"/>
        <v>410</v>
      </c>
      <c r="S335" s="669">
        <f t="shared" si="160"/>
        <v>8610</v>
      </c>
      <c r="T335" s="723">
        <f>(8200*1)-O335</f>
        <v>0</v>
      </c>
      <c r="U335">
        <f>+I335+L335-8200</f>
        <v>0</v>
      </c>
    </row>
    <row r="336" spans="1:21" ht="18" customHeight="1">
      <c r="A336" s="709">
        <v>4</v>
      </c>
      <c r="B336" s="737"/>
      <c r="C336" s="737"/>
      <c r="D336" s="737"/>
      <c r="E336" s="865" t="s">
        <v>963</v>
      </c>
      <c r="F336" s="709" t="s">
        <v>531</v>
      </c>
      <c r="G336" s="712"/>
      <c r="H336" s="665" t="s">
        <v>532</v>
      </c>
      <c r="I336" s="669">
        <v>5760</v>
      </c>
      <c r="J336" s="667">
        <v>19541</v>
      </c>
      <c r="K336" s="822">
        <f t="shared" si="155"/>
        <v>5760</v>
      </c>
      <c r="L336" s="669">
        <v>2440</v>
      </c>
      <c r="M336" s="667">
        <v>19541</v>
      </c>
      <c r="N336" s="670">
        <f t="shared" si="156"/>
        <v>2440</v>
      </c>
      <c r="O336" s="822">
        <f t="shared" si="157"/>
        <v>8200</v>
      </c>
      <c r="P336" s="669">
        <f t="shared" si="158"/>
        <v>410</v>
      </c>
      <c r="Q336" s="667">
        <v>19541</v>
      </c>
      <c r="R336" s="668">
        <f t="shared" si="159"/>
        <v>410</v>
      </c>
      <c r="S336" s="669">
        <f t="shared" si="160"/>
        <v>8610</v>
      </c>
      <c r="T336" s="723">
        <f>(8200*1)-O336</f>
        <v>0</v>
      </c>
      <c r="U336">
        <f>+I336+L336-8200</f>
        <v>0</v>
      </c>
    </row>
    <row r="337" spans="1:21" ht="18" customHeight="1">
      <c r="A337" s="709">
        <v>5</v>
      </c>
      <c r="B337" s="737"/>
      <c r="C337" s="737"/>
      <c r="D337" s="866" t="s">
        <v>964</v>
      </c>
      <c r="E337" s="865" t="s">
        <v>965</v>
      </c>
      <c r="F337" s="709" t="s">
        <v>604</v>
      </c>
      <c r="G337" s="712"/>
      <c r="H337" s="665" t="s">
        <v>532</v>
      </c>
      <c r="I337" s="669">
        <v>8700</v>
      </c>
      <c r="J337" s="667">
        <v>19541</v>
      </c>
      <c r="K337" s="822">
        <f t="shared" si="155"/>
        <v>8700</v>
      </c>
      <c r="L337" s="669">
        <v>1500</v>
      </c>
      <c r="M337" s="667">
        <v>19541</v>
      </c>
      <c r="N337" s="670">
        <f t="shared" si="156"/>
        <v>1500</v>
      </c>
      <c r="O337" s="822">
        <f t="shared" si="157"/>
        <v>10200</v>
      </c>
      <c r="P337" s="669">
        <f t="shared" si="158"/>
        <v>472</v>
      </c>
      <c r="Q337" s="667">
        <v>19541</v>
      </c>
      <c r="R337" s="668">
        <f t="shared" si="159"/>
        <v>472</v>
      </c>
      <c r="S337" s="840">
        <f t="shared" si="160"/>
        <v>10672</v>
      </c>
      <c r="T337" s="723">
        <f>(9440*1)-O337</f>
        <v>-760</v>
      </c>
      <c r="U337" s="659">
        <f>+I337+L337-9440</f>
        <v>760</v>
      </c>
    </row>
    <row r="338" spans="1:21" ht="18" customHeight="1">
      <c r="A338" s="709">
        <v>6</v>
      </c>
      <c r="B338" s="737"/>
      <c r="C338" s="737"/>
      <c r="D338" s="737"/>
      <c r="E338" s="865" t="s">
        <v>966</v>
      </c>
      <c r="F338" s="709" t="s">
        <v>531</v>
      </c>
      <c r="G338" s="712"/>
      <c r="H338" s="665" t="s">
        <v>532</v>
      </c>
      <c r="I338" s="669">
        <v>6710</v>
      </c>
      <c r="J338" s="667">
        <v>19541</v>
      </c>
      <c r="K338" s="822">
        <f t="shared" si="155"/>
        <v>6710</v>
      </c>
      <c r="L338" s="669">
        <v>1500</v>
      </c>
      <c r="M338" s="667">
        <v>19541</v>
      </c>
      <c r="N338" s="670">
        <f t="shared" si="156"/>
        <v>1500</v>
      </c>
      <c r="O338" s="822">
        <f t="shared" si="157"/>
        <v>8210</v>
      </c>
      <c r="P338" s="669">
        <f t="shared" si="158"/>
        <v>410</v>
      </c>
      <c r="Q338" s="667">
        <v>19541</v>
      </c>
      <c r="R338" s="668">
        <f t="shared" si="159"/>
        <v>410</v>
      </c>
      <c r="S338" s="669">
        <f t="shared" si="160"/>
        <v>8620</v>
      </c>
      <c r="T338" s="723">
        <f aca="true" t="shared" si="161" ref="T338:T343">(8200*1)-O338</f>
        <v>-10</v>
      </c>
      <c r="U338">
        <f aca="true" t="shared" si="162" ref="U338:U343">+I338+L338-8200</f>
        <v>10</v>
      </c>
    </row>
    <row r="339" spans="1:21" ht="18" customHeight="1">
      <c r="A339" s="709">
        <v>7</v>
      </c>
      <c r="B339" s="737"/>
      <c r="C339" s="737"/>
      <c r="D339" s="737"/>
      <c r="E339" s="865" t="s">
        <v>967</v>
      </c>
      <c r="F339" s="709" t="s">
        <v>531</v>
      </c>
      <c r="G339" s="712"/>
      <c r="H339" s="665" t="s">
        <v>532</v>
      </c>
      <c r="I339" s="669">
        <v>6710</v>
      </c>
      <c r="J339" s="667">
        <v>19541</v>
      </c>
      <c r="K339" s="822">
        <f t="shared" si="155"/>
        <v>6710</v>
      </c>
      <c r="L339" s="669">
        <v>1500</v>
      </c>
      <c r="M339" s="667">
        <v>19541</v>
      </c>
      <c r="N339" s="670">
        <f t="shared" si="156"/>
        <v>1500</v>
      </c>
      <c r="O339" s="822">
        <f t="shared" si="157"/>
        <v>8210</v>
      </c>
      <c r="P339" s="669">
        <f t="shared" si="158"/>
        <v>410</v>
      </c>
      <c r="Q339" s="667">
        <v>19541</v>
      </c>
      <c r="R339" s="668">
        <f t="shared" si="159"/>
        <v>410</v>
      </c>
      <c r="S339" s="669">
        <f t="shared" si="160"/>
        <v>8620</v>
      </c>
      <c r="T339" s="723">
        <f t="shared" si="161"/>
        <v>-10</v>
      </c>
      <c r="U339">
        <f t="shared" si="162"/>
        <v>10</v>
      </c>
    </row>
    <row r="340" spans="1:21" ht="18" customHeight="1">
      <c r="A340" s="709">
        <v>8</v>
      </c>
      <c r="B340" s="737"/>
      <c r="C340" s="737"/>
      <c r="D340" s="737" t="s">
        <v>968</v>
      </c>
      <c r="E340" s="865" t="s">
        <v>969</v>
      </c>
      <c r="F340" s="709" t="s">
        <v>531</v>
      </c>
      <c r="G340" s="712"/>
      <c r="H340" s="665" t="s">
        <v>532</v>
      </c>
      <c r="I340" s="669">
        <v>6590</v>
      </c>
      <c r="J340" s="667">
        <v>19541</v>
      </c>
      <c r="K340" s="822">
        <f t="shared" si="155"/>
        <v>6590</v>
      </c>
      <c r="L340" s="669">
        <v>1610</v>
      </c>
      <c r="M340" s="667">
        <v>19541</v>
      </c>
      <c r="N340" s="670">
        <f t="shared" si="156"/>
        <v>1610</v>
      </c>
      <c r="O340" s="822">
        <f t="shared" si="157"/>
        <v>8200</v>
      </c>
      <c r="P340" s="669">
        <f t="shared" si="158"/>
        <v>410</v>
      </c>
      <c r="Q340" s="667">
        <v>19541</v>
      </c>
      <c r="R340" s="668">
        <f t="shared" si="159"/>
        <v>410</v>
      </c>
      <c r="S340" s="669">
        <f t="shared" si="160"/>
        <v>8610</v>
      </c>
      <c r="T340" s="723">
        <f t="shared" si="161"/>
        <v>0</v>
      </c>
      <c r="U340">
        <f t="shared" si="162"/>
        <v>0</v>
      </c>
    </row>
    <row r="341" spans="1:21" ht="18" customHeight="1">
      <c r="A341" s="709">
        <v>9</v>
      </c>
      <c r="B341" s="737"/>
      <c r="C341" s="737"/>
      <c r="D341" s="737"/>
      <c r="E341" s="865" t="s">
        <v>970</v>
      </c>
      <c r="F341" s="709" t="s">
        <v>531</v>
      </c>
      <c r="G341" s="712"/>
      <c r="H341" s="665" t="s">
        <v>532</v>
      </c>
      <c r="I341" s="669">
        <v>6710</v>
      </c>
      <c r="J341" s="667">
        <v>19541</v>
      </c>
      <c r="K341" s="822">
        <f t="shared" si="155"/>
        <v>6710</v>
      </c>
      <c r="L341" s="669">
        <v>1500</v>
      </c>
      <c r="M341" s="667">
        <v>19541</v>
      </c>
      <c r="N341" s="670">
        <f t="shared" si="156"/>
        <v>1500</v>
      </c>
      <c r="O341" s="822">
        <f t="shared" si="157"/>
        <v>8210</v>
      </c>
      <c r="P341" s="669">
        <f t="shared" si="158"/>
        <v>410</v>
      </c>
      <c r="Q341" s="667">
        <v>19541</v>
      </c>
      <c r="R341" s="668">
        <f t="shared" si="159"/>
        <v>410</v>
      </c>
      <c r="S341" s="669">
        <f t="shared" si="160"/>
        <v>8620</v>
      </c>
      <c r="T341" s="723">
        <f t="shared" si="161"/>
        <v>-10</v>
      </c>
      <c r="U341">
        <f t="shared" si="162"/>
        <v>10</v>
      </c>
    </row>
    <row r="342" spans="1:21" ht="18" customHeight="1">
      <c r="A342" s="709">
        <v>10</v>
      </c>
      <c r="B342" s="737"/>
      <c r="C342" s="737"/>
      <c r="D342" s="737"/>
      <c r="E342" s="865" t="s">
        <v>971</v>
      </c>
      <c r="F342" s="709" t="s">
        <v>531</v>
      </c>
      <c r="G342" s="712"/>
      <c r="H342" s="665" t="s">
        <v>532</v>
      </c>
      <c r="I342" s="669">
        <v>6590</v>
      </c>
      <c r="J342" s="667">
        <v>19541</v>
      </c>
      <c r="K342" s="822">
        <f t="shared" si="155"/>
        <v>6590</v>
      </c>
      <c r="L342" s="669">
        <v>1610</v>
      </c>
      <c r="M342" s="667">
        <v>19541</v>
      </c>
      <c r="N342" s="670">
        <f t="shared" si="156"/>
        <v>1610</v>
      </c>
      <c r="O342" s="822">
        <f t="shared" si="157"/>
        <v>8200</v>
      </c>
      <c r="P342" s="669">
        <f t="shared" si="158"/>
        <v>410</v>
      </c>
      <c r="Q342" s="667">
        <v>19541</v>
      </c>
      <c r="R342" s="668">
        <f t="shared" si="159"/>
        <v>410</v>
      </c>
      <c r="S342" s="669">
        <f t="shared" si="160"/>
        <v>8610</v>
      </c>
      <c r="T342" s="723">
        <f t="shared" si="161"/>
        <v>0</v>
      </c>
      <c r="U342">
        <f t="shared" si="162"/>
        <v>0</v>
      </c>
    </row>
    <row r="343" spans="1:21" ht="18" customHeight="1">
      <c r="A343" s="713">
        <v>11</v>
      </c>
      <c r="B343" s="738"/>
      <c r="C343" s="749"/>
      <c r="D343" s="749"/>
      <c r="E343" s="867" t="s">
        <v>972</v>
      </c>
      <c r="F343" s="810" t="s">
        <v>531</v>
      </c>
      <c r="G343" s="845"/>
      <c r="H343" s="763" t="s">
        <v>532</v>
      </c>
      <c r="I343" s="803">
        <v>5760</v>
      </c>
      <c r="J343" s="667">
        <v>19541</v>
      </c>
      <c r="K343" s="868">
        <f t="shared" si="155"/>
        <v>5760</v>
      </c>
      <c r="L343" s="803">
        <v>2440</v>
      </c>
      <c r="M343" s="667">
        <v>19541</v>
      </c>
      <c r="N343" s="670">
        <f t="shared" si="156"/>
        <v>2440</v>
      </c>
      <c r="O343" s="868">
        <f t="shared" si="157"/>
        <v>8200</v>
      </c>
      <c r="P343" s="803">
        <f t="shared" si="158"/>
        <v>410</v>
      </c>
      <c r="Q343" s="667">
        <v>19541</v>
      </c>
      <c r="R343" s="668">
        <f t="shared" si="159"/>
        <v>410</v>
      </c>
      <c r="S343" s="803">
        <f t="shared" si="160"/>
        <v>8610</v>
      </c>
      <c r="T343" s="723">
        <f t="shared" si="161"/>
        <v>0</v>
      </c>
      <c r="U343">
        <f t="shared" si="162"/>
        <v>0</v>
      </c>
    </row>
    <row r="344" spans="1:20" ht="18" customHeight="1">
      <c r="A344" s="676"/>
      <c r="B344" s="1168" t="s">
        <v>973</v>
      </c>
      <c r="C344" s="1169"/>
      <c r="D344" s="1169"/>
      <c r="E344" s="1170"/>
      <c r="F344" s="674"/>
      <c r="G344" s="676"/>
      <c r="H344" s="676"/>
      <c r="I344" s="677">
        <f>SUM(I333:I343)</f>
        <v>74782</v>
      </c>
      <c r="J344" s="677"/>
      <c r="K344" s="718">
        <f>SUM(K333:K343)</f>
        <v>74782</v>
      </c>
      <c r="L344" s="677">
        <f>SUM(L333:L343)</f>
        <v>19780</v>
      </c>
      <c r="M344" s="677"/>
      <c r="N344" s="677">
        <f>SUM(N333:N343)</f>
        <v>19780</v>
      </c>
      <c r="O344" s="677"/>
      <c r="P344" s="677">
        <f>SUM(P333:P343)</f>
        <v>4634</v>
      </c>
      <c r="Q344" s="677"/>
      <c r="R344" s="677">
        <f>SUM(R333:R343)</f>
        <v>4634</v>
      </c>
      <c r="S344" s="678">
        <f>SUM(S333:S343)</f>
        <v>99196</v>
      </c>
      <c r="T344" s="809">
        <f>SUM(T333:T343)</f>
        <v>-1882</v>
      </c>
    </row>
    <row r="345" spans="1:21" ht="18" customHeight="1" thickBot="1">
      <c r="A345" s="683"/>
      <c r="B345" s="683"/>
      <c r="C345" s="683"/>
      <c r="D345" s="683"/>
      <c r="E345" s="683"/>
      <c r="F345" s="680"/>
      <c r="G345" s="683"/>
      <c r="H345" s="683"/>
      <c r="I345" s="684"/>
      <c r="J345" s="684"/>
      <c r="K345" s="755"/>
      <c r="L345" s="684"/>
      <c r="M345" s="684"/>
      <c r="N345" s="684"/>
      <c r="O345" s="684"/>
      <c r="P345" s="684"/>
      <c r="Q345" s="728" t="s">
        <v>540</v>
      </c>
      <c r="R345" s="728"/>
      <c r="S345" s="685">
        <f>+S344+T344</f>
        <v>97314</v>
      </c>
      <c r="T345" s="729"/>
      <c r="U345" s="843"/>
    </row>
    <row r="346" spans="1:21" ht="18" customHeight="1" thickTop="1">
      <c r="A346" s="869">
        <v>1</v>
      </c>
      <c r="B346" s="748" t="s">
        <v>233</v>
      </c>
      <c r="C346" s="748" t="s">
        <v>244</v>
      </c>
      <c r="D346" s="736" t="s">
        <v>974</v>
      </c>
      <c r="E346" s="736" t="s">
        <v>975</v>
      </c>
      <c r="F346" s="747" t="s">
        <v>531</v>
      </c>
      <c r="G346" s="794"/>
      <c r="H346" s="652" t="s">
        <v>532</v>
      </c>
      <c r="I346" s="656">
        <v>6710</v>
      </c>
      <c r="J346" s="667">
        <v>19541</v>
      </c>
      <c r="K346" s="655">
        <f aca="true" t="shared" si="163" ref="K346:K370">I346*1</f>
        <v>6710</v>
      </c>
      <c r="L346" s="656">
        <v>1490</v>
      </c>
      <c r="M346" s="667">
        <v>19541</v>
      </c>
      <c r="N346" s="670">
        <f aca="true" t="shared" si="164" ref="N346:N370">L346*1</f>
        <v>1490</v>
      </c>
      <c r="O346" s="655">
        <f aca="true" t="shared" si="165" ref="O346:O370">+K346+N346</f>
        <v>8200</v>
      </c>
      <c r="P346" s="656">
        <f aca="true" t="shared" si="166" ref="P346:P370">(I346+L346-U346)*5/100</f>
        <v>410</v>
      </c>
      <c r="Q346" s="667">
        <v>19541</v>
      </c>
      <c r="R346" s="668">
        <f aca="true" t="shared" si="167" ref="R346:R370">P346*1</f>
        <v>410</v>
      </c>
      <c r="S346" s="688">
        <f aca="true" t="shared" si="168" ref="S346:S370">SUM(K346,N346,R346)</f>
        <v>8610</v>
      </c>
      <c r="T346" s="689">
        <f>(8200*1)-O346</f>
        <v>0</v>
      </c>
      <c r="U346">
        <f>+I346+L346-8200</f>
        <v>0</v>
      </c>
    </row>
    <row r="347" spans="1:21" ht="18" customHeight="1">
      <c r="A347" s="869">
        <v>2</v>
      </c>
      <c r="B347" s="781" t="s">
        <v>976</v>
      </c>
      <c r="C347" s="737"/>
      <c r="D347" s="737"/>
      <c r="E347" s="737" t="s">
        <v>977</v>
      </c>
      <c r="F347" s="709" t="s">
        <v>531</v>
      </c>
      <c r="G347" s="712"/>
      <c r="H347" s="665" t="s">
        <v>532</v>
      </c>
      <c r="I347" s="669">
        <v>6710</v>
      </c>
      <c r="J347" s="667">
        <v>19541</v>
      </c>
      <c r="K347" s="668">
        <f t="shared" si="163"/>
        <v>6710</v>
      </c>
      <c r="L347" s="669">
        <v>1490</v>
      </c>
      <c r="M347" s="667">
        <v>19541</v>
      </c>
      <c r="N347" s="670">
        <f t="shared" si="164"/>
        <v>1490</v>
      </c>
      <c r="O347" s="668">
        <f t="shared" si="165"/>
        <v>8200</v>
      </c>
      <c r="P347" s="669">
        <f t="shared" si="166"/>
        <v>410</v>
      </c>
      <c r="Q347" s="667">
        <v>19541</v>
      </c>
      <c r="R347" s="668">
        <f t="shared" si="167"/>
        <v>410</v>
      </c>
      <c r="S347" s="666">
        <f t="shared" si="168"/>
        <v>8610</v>
      </c>
      <c r="T347" s="671">
        <f>(8200*1)-O347</f>
        <v>0</v>
      </c>
      <c r="U347">
        <f>+I347+L347-8200</f>
        <v>0</v>
      </c>
    </row>
    <row r="348" spans="1:21" ht="18" customHeight="1">
      <c r="A348" s="869">
        <v>3</v>
      </c>
      <c r="B348" s="737"/>
      <c r="C348" s="737"/>
      <c r="D348" s="737"/>
      <c r="E348" s="737" t="s">
        <v>978</v>
      </c>
      <c r="F348" s="709" t="s">
        <v>531</v>
      </c>
      <c r="G348" s="712"/>
      <c r="H348" s="665" t="s">
        <v>532</v>
      </c>
      <c r="I348" s="669">
        <v>6710</v>
      </c>
      <c r="J348" s="667">
        <v>19541</v>
      </c>
      <c r="K348" s="668">
        <f t="shared" si="163"/>
        <v>6710</v>
      </c>
      <c r="L348" s="669">
        <v>1490</v>
      </c>
      <c r="M348" s="667">
        <v>19541</v>
      </c>
      <c r="N348" s="670">
        <f t="shared" si="164"/>
        <v>1490</v>
      </c>
      <c r="O348" s="668">
        <f t="shared" si="165"/>
        <v>8200</v>
      </c>
      <c r="P348" s="669">
        <f t="shared" si="166"/>
        <v>410</v>
      </c>
      <c r="Q348" s="667">
        <v>19541</v>
      </c>
      <c r="R348" s="668">
        <f t="shared" si="167"/>
        <v>410</v>
      </c>
      <c r="S348" s="666">
        <f t="shared" si="168"/>
        <v>8610</v>
      </c>
      <c r="T348" s="671">
        <f>(8200*1)-O348</f>
        <v>0</v>
      </c>
      <c r="U348">
        <f>+I348+L348-8200</f>
        <v>0</v>
      </c>
    </row>
    <row r="349" spans="1:21" ht="18" customHeight="1">
      <c r="A349" s="869">
        <v>4</v>
      </c>
      <c r="B349" s="749"/>
      <c r="C349" s="737"/>
      <c r="D349" s="737"/>
      <c r="E349" s="737" t="s">
        <v>979</v>
      </c>
      <c r="F349" s="709" t="s">
        <v>531</v>
      </c>
      <c r="G349" s="665" t="s">
        <v>532</v>
      </c>
      <c r="H349" s="712"/>
      <c r="I349" s="669">
        <v>5080</v>
      </c>
      <c r="J349" s="667">
        <v>19541</v>
      </c>
      <c r="K349" s="668">
        <f t="shared" si="163"/>
        <v>5080</v>
      </c>
      <c r="L349" s="669">
        <v>1500</v>
      </c>
      <c r="M349" s="667">
        <v>19541</v>
      </c>
      <c r="N349" s="670">
        <f t="shared" si="164"/>
        <v>1500</v>
      </c>
      <c r="O349" s="668">
        <f t="shared" si="165"/>
        <v>6580</v>
      </c>
      <c r="P349" s="669">
        <f t="shared" si="166"/>
        <v>329</v>
      </c>
      <c r="Q349" s="667">
        <v>19541</v>
      </c>
      <c r="R349" s="668">
        <f t="shared" si="167"/>
        <v>329</v>
      </c>
      <c r="S349" s="666">
        <f t="shared" si="168"/>
        <v>6909</v>
      </c>
      <c r="T349" s="671">
        <v>0</v>
      </c>
      <c r="U349" s="659">
        <f>+I349+L349-6580</f>
        <v>0</v>
      </c>
    </row>
    <row r="350" spans="1:21" ht="18" customHeight="1">
      <c r="A350" s="869">
        <v>5</v>
      </c>
      <c r="B350" s="849"/>
      <c r="C350" s="737"/>
      <c r="D350" s="737" t="s">
        <v>980</v>
      </c>
      <c r="E350" s="737" t="s">
        <v>981</v>
      </c>
      <c r="F350" s="709" t="s">
        <v>531</v>
      </c>
      <c r="G350" s="712"/>
      <c r="H350" s="665" t="s">
        <v>532</v>
      </c>
      <c r="I350" s="669">
        <v>6710</v>
      </c>
      <c r="J350" s="667">
        <v>19541</v>
      </c>
      <c r="K350" s="668">
        <f t="shared" si="163"/>
        <v>6710</v>
      </c>
      <c r="L350" s="669">
        <v>1490</v>
      </c>
      <c r="M350" s="667">
        <v>19541</v>
      </c>
      <c r="N350" s="670">
        <f t="shared" si="164"/>
        <v>1490</v>
      </c>
      <c r="O350" s="668">
        <f t="shared" si="165"/>
        <v>8200</v>
      </c>
      <c r="P350" s="669">
        <f t="shared" si="166"/>
        <v>410</v>
      </c>
      <c r="Q350" s="667">
        <v>19541</v>
      </c>
      <c r="R350" s="668">
        <f t="shared" si="167"/>
        <v>410</v>
      </c>
      <c r="S350" s="666">
        <f t="shared" si="168"/>
        <v>8610</v>
      </c>
      <c r="T350" s="671">
        <f aca="true" t="shared" si="169" ref="T350:T360">(8200*1)-O350</f>
        <v>0</v>
      </c>
      <c r="U350">
        <f aca="true" t="shared" si="170" ref="U350:U360">+I350+L350-8200</f>
        <v>0</v>
      </c>
    </row>
    <row r="351" spans="1:21" ht="18" customHeight="1">
      <c r="A351" s="869">
        <v>6</v>
      </c>
      <c r="B351" s="737"/>
      <c r="C351" s="737"/>
      <c r="D351" s="737"/>
      <c r="E351" s="737" t="s">
        <v>982</v>
      </c>
      <c r="F351" s="709" t="s">
        <v>531</v>
      </c>
      <c r="G351" s="712"/>
      <c r="H351" s="665" t="s">
        <v>532</v>
      </c>
      <c r="I351" s="669">
        <v>6710</v>
      </c>
      <c r="J351" s="667">
        <v>19541</v>
      </c>
      <c r="K351" s="668">
        <f t="shared" si="163"/>
        <v>6710</v>
      </c>
      <c r="L351" s="669">
        <v>1490</v>
      </c>
      <c r="M351" s="667">
        <v>19541</v>
      </c>
      <c r="N351" s="670">
        <f t="shared" si="164"/>
        <v>1490</v>
      </c>
      <c r="O351" s="668">
        <f t="shared" si="165"/>
        <v>8200</v>
      </c>
      <c r="P351" s="669">
        <f t="shared" si="166"/>
        <v>410</v>
      </c>
      <c r="Q351" s="667">
        <v>19541</v>
      </c>
      <c r="R351" s="668">
        <f t="shared" si="167"/>
        <v>410</v>
      </c>
      <c r="S351" s="666">
        <f t="shared" si="168"/>
        <v>8610</v>
      </c>
      <c r="T351" s="671">
        <f t="shared" si="169"/>
        <v>0</v>
      </c>
      <c r="U351">
        <f t="shared" si="170"/>
        <v>0</v>
      </c>
    </row>
    <row r="352" spans="1:21" ht="18" customHeight="1">
      <c r="A352" s="869">
        <v>7</v>
      </c>
      <c r="B352" s="738"/>
      <c r="C352" s="737"/>
      <c r="D352" s="737"/>
      <c r="E352" s="737" t="s">
        <v>983</v>
      </c>
      <c r="F352" s="709" t="s">
        <v>531</v>
      </c>
      <c r="G352" s="712"/>
      <c r="H352" s="665" t="s">
        <v>532</v>
      </c>
      <c r="I352" s="669">
        <v>6710</v>
      </c>
      <c r="J352" s="667">
        <v>19541</v>
      </c>
      <c r="K352" s="668">
        <f t="shared" si="163"/>
        <v>6710</v>
      </c>
      <c r="L352" s="669">
        <v>1490</v>
      </c>
      <c r="M352" s="667">
        <v>19541</v>
      </c>
      <c r="N352" s="670">
        <f t="shared" si="164"/>
        <v>1490</v>
      </c>
      <c r="O352" s="668">
        <f t="shared" si="165"/>
        <v>8200</v>
      </c>
      <c r="P352" s="669">
        <f t="shared" si="166"/>
        <v>410</v>
      </c>
      <c r="Q352" s="667">
        <v>19541</v>
      </c>
      <c r="R352" s="668">
        <f t="shared" si="167"/>
        <v>410</v>
      </c>
      <c r="S352" s="666">
        <f t="shared" si="168"/>
        <v>8610</v>
      </c>
      <c r="T352" s="671">
        <f t="shared" si="169"/>
        <v>0</v>
      </c>
      <c r="U352">
        <f t="shared" si="170"/>
        <v>0</v>
      </c>
    </row>
    <row r="353" spans="1:21" ht="18" customHeight="1">
      <c r="A353" s="869">
        <v>8</v>
      </c>
      <c r="B353" s="738"/>
      <c r="C353" s="737"/>
      <c r="D353" s="737"/>
      <c r="E353" s="737" t="s">
        <v>984</v>
      </c>
      <c r="F353" s="709" t="s">
        <v>531</v>
      </c>
      <c r="G353" s="712"/>
      <c r="H353" s="665" t="s">
        <v>532</v>
      </c>
      <c r="I353" s="669">
        <v>6210</v>
      </c>
      <c r="J353" s="667">
        <v>19541</v>
      </c>
      <c r="K353" s="668">
        <f t="shared" si="163"/>
        <v>6210</v>
      </c>
      <c r="L353" s="669">
        <v>1990</v>
      </c>
      <c r="M353" s="667">
        <v>19541</v>
      </c>
      <c r="N353" s="670">
        <f t="shared" si="164"/>
        <v>1990</v>
      </c>
      <c r="O353" s="668">
        <f t="shared" si="165"/>
        <v>8200</v>
      </c>
      <c r="P353" s="669">
        <f t="shared" si="166"/>
        <v>410</v>
      </c>
      <c r="Q353" s="667">
        <v>19541</v>
      </c>
      <c r="R353" s="668">
        <f t="shared" si="167"/>
        <v>410</v>
      </c>
      <c r="S353" s="666">
        <f t="shared" si="168"/>
        <v>8610</v>
      </c>
      <c r="T353" s="671">
        <f t="shared" si="169"/>
        <v>0</v>
      </c>
      <c r="U353">
        <f t="shared" si="170"/>
        <v>0</v>
      </c>
    </row>
    <row r="354" spans="1:21" ht="18" customHeight="1">
      <c r="A354" s="869">
        <v>9</v>
      </c>
      <c r="B354" s="737"/>
      <c r="C354" s="737"/>
      <c r="D354" s="737" t="s">
        <v>985</v>
      </c>
      <c r="E354" s="737" t="s">
        <v>986</v>
      </c>
      <c r="F354" s="709" t="s">
        <v>531</v>
      </c>
      <c r="G354" s="712"/>
      <c r="H354" s="665" t="s">
        <v>532</v>
      </c>
      <c r="I354" s="669">
        <v>6710</v>
      </c>
      <c r="J354" s="667">
        <v>19541</v>
      </c>
      <c r="K354" s="668">
        <f t="shared" si="163"/>
        <v>6710</v>
      </c>
      <c r="L354" s="669">
        <v>1490</v>
      </c>
      <c r="M354" s="667">
        <v>19541</v>
      </c>
      <c r="N354" s="670">
        <f t="shared" si="164"/>
        <v>1490</v>
      </c>
      <c r="O354" s="668">
        <f t="shared" si="165"/>
        <v>8200</v>
      </c>
      <c r="P354" s="669">
        <f t="shared" si="166"/>
        <v>410</v>
      </c>
      <c r="Q354" s="667">
        <v>19541</v>
      </c>
      <c r="R354" s="668">
        <f t="shared" si="167"/>
        <v>410</v>
      </c>
      <c r="S354" s="666">
        <f t="shared" si="168"/>
        <v>8610</v>
      </c>
      <c r="T354" s="671">
        <f t="shared" si="169"/>
        <v>0</v>
      </c>
      <c r="U354">
        <f t="shared" si="170"/>
        <v>0</v>
      </c>
    </row>
    <row r="355" spans="1:21" ht="18" customHeight="1">
      <c r="A355" s="869">
        <v>10</v>
      </c>
      <c r="B355" s="737"/>
      <c r="C355" s="737"/>
      <c r="D355" s="737"/>
      <c r="E355" s="737" t="s">
        <v>987</v>
      </c>
      <c r="F355" s="709" t="s">
        <v>531</v>
      </c>
      <c r="G355" s="712"/>
      <c r="H355" s="665" t="s">
        <v>532</v>
      </c>
      <c r="I355" s="669">
        <v>6710</v>
      </c>
      <c r="J355" s="667">
        <v>19541</v>
      </c>
      <c r="K355" s="668">
        <f t="shared" si="163"/>
        <v>6710</v>
      </c>
      <c r="L355" s="669">
        <v>1490</v>
      </c>
      <c r="M355" s="667">
        <v>19541</v>
      </c>
      <c r="N355" s="670">
        <f t="shared" si="164"/>
        <v>1490</v>
      </c>
      <c r="O355" s="668">
        <f t="shared" si="165"/>
        <v>8200</v>
      </c>
      <c r="P355" s="669">
        <f t="shared" si="166"/>
        <v>410</v>
      </c>
      <c r="Q355" s="667">
        <v>19541</v>
      </c>
      <c r="R355" s="668">
        <f t="shared" si="167"/>
        <v>410</v>
      </c>
      <c r="S355" s="666">
        <f t="shared" si="168"/>
        <v>8610</v>
      </c>
      <c r="T355" s="671">
        <f t="shared" si="169"/>
        <v>0</v>
      </c>
      <c r="U355">
        <f t="shared" si="170"/>
        <v>0</v>
      </c>
    </row>
    <row r="356" spans="1:21" ht="18" customHeight="1">
      <c r="A356" s="869">
        <v>11</v>
      </c>
      <c r="B356" s="749"/>
      <c r="C356" s="737"/>
      <c r="D356" s="737"/>
      <c r="E356" s="737" t="s">
        <v>988</v>
      </c>
      <c r="F356" s="709" t="s">
        <v>531</v>
      </c>
      <c r="G356" s="712"/>
      <c r="H356" s="665" t="s">
        <v>532</v>
      </c>
      <c r="I356" s="669">
        <v>6710</v>
      </c>
      <c r="J356" s="667">
        <v>19541</v>
      </c>
      <c r="K356" s="668">
        <f t="shared" si="163"/>
        <v>6710</v>
      </c>
      <c r="L356" s="669">
        <v>1490</v>
      </c>
      <c r="M356" s="667">
        <v>19541</v>
      </c>
      <c r="N356" s="670">
        <f t="shared" si="164"/>
        <v>1490</v>
      </c>
      <c r="O356" s="668">
        <f t="shared" si="165"/>
        <v>8200</v>
      </c>
      <c r="P356" s="669">
        <f t="shared" si="166"/>
        <v>410</v>
      </c>
      <c r="Q356" s="667">
        <v>19541</v>
      </c>
      <c r="R356" s="668">
        <f t="shared" si="167"/>
        <v>410</v>
      </c>
      <c r="S356" s="666">
        <f t="shared" si="168"/>
        <v>8610</v>
      </c>
      <c r="T356" s="671">
        <f t="shared" si="169"/>
        <v>0</v>
      </c>
      <c r="U356">
        <f t="shared" si="170"/>
        <v>0</v>
      </c>
    </row>
    <row r="357" spans="1:21" ht="18" customHeight="1">
      <c r="A357" s="869">
        <v>12</v>
      </c>
      <c r="B357" s="849"/>
      <c r="C357" s="737"/>
      <c r="D357" s="737"/>
      <c r="E357" s="737" t="s">
        <v>989</v>
      </c>
      <c r="F357" s="709" t="s">
        <v>531</v>
      </c>
      <c r="G357" s="712"/>
      <c r="H357" s="665" t="s">
        <v>532</v>
      </c>
      <c r="I357" s="669">
        <v>6210</v>
      </c>
      <c r="J357" s="667">
        <v>19541</v>
      </c>
      <c r="K357" s="668">
        <f t="shared" si="163"/>
        <v>6210</v>
      </c>
      <c r="L357" s="669">
        <v>1990</v>
      </c>
      <c r="M357" s="667">
        <v>19541</v>
      </c>
      <c r="N357" s="670">
        <f t="shared" si="164"/>
        <v>1990</v>
      </c>
      <c r="O357" s="668">
        <f t="shared" si="165"/>
        <v>8200</v>
      </c>
      <c r="P357" s="669">
        <f t="shared" si="166"/>
        <v>410</v>
      </c>
      <c r="Q357" s="667">
        <v>19541</v>
      </c>
      <c r="R357" s="668">
        <f t="shared" si="167"/>
        <v>410</v>
      </c>
      <c r="S357" s="666">
        <f t="shared" si="168"/>
        <v>8610</v>
      </c>
      <c r="T357" s="671">
        <f t="shared" si="169"/>
        <v>0</v>
      </c>
      <c r="U357">
        <f t="shared" si="170"/>
        <v>0</v>
      </c>
    </row>
    <row r="358" spans="1:21" ht="18" customHeight="1">
      <c r="A358" s="869">
        <v>13</v>
      </c>
      <c r="B358" s="737"/>
      <c r="C358" s="737"/>
      <c r="D358" s="737" t="s">
        <v>990</v>
      </c>
      <c r="E358" s="737" t="s">
        <v>991</v>
      </c>
      <c r="F358" s="709" t="s">
        <v>531</v>
      </c>
      <c r="G358" s="712"/>
      <c r="H358" s="665" t="s">
        <v>532</v>
      </c>
      <c r="I358" s="669">
        <v>6710</v>
      </c>
      <c r="J358" s="667">
        <v>19541</v>
      </c>
      <c r="K358" s="668">
        <f t="shared" si="163"/>
        <v>6710</v>
      </c>
      <c r="L358" s="669">
        <v>1490</v>
      </c>
      <c r="M358" s="667">
        <v>19541</v>
      </c>
      <c r="N358" s="670">
        <f t="shared" si="164"/>
        <v>1490</v>
      </c>
      <c r="O358" s="668">
        <f t="shared" si="165"/>
        <v>8200</v>
      </c>
      <c r="P358" s="669">
        <f t="shared" si="166"/>
        <v>410</v>
      </c>
      <c r="Q358" s="667">
        <v>19541</v>
      </c>
      <c r="R358" s="668">
        <f t="shared" si="167"/>
        <v>410</v>
      </c>
      <c r="S358" s="666">
        <f t="shared" si="168"/>
        <v>8610</v>
      </c>
      <c r="T358" s="671">
        <f t="shared" si="169"/>
        <v>0</v>
      </c>
      <c r="U358">
        <f t="shared" si="170"/>
        <v>0</v>
      </c>
    </row>
    <row r="359" spans="1:21" ht="18" customHeight="1">
      <c r="A359" s="869">
        <v>14</v>
      </c>
      <c r="B359" s="737"/>
      <c r="C359" s="737"/>
      <c r="D359" s="737"/>
      <c r="E359" s="737" t="s">
        <v>992</v>
      </c>
      <c r="F359" s="709" t="s">
        <v>531</v>
      </c>
      <c r="G359" s="712"/>
      <c r="H359" s="665" t="s">
        <v>532</v>
      </c>
      <c r="I359" s="669">
        <v>6710</v>
      </c>
      <c r="J359" s="667">
        <v>19541</v>
      </c>
      <c r="K359" s="668">
        <f t="shared" si="163"/>
        <v>6710</v>
      </c>
      <c r="L359" s="669">
        <v>1490</v>
      </c>
      <c r="M359" s="667">
        <v>19541</v>
      </c>
      <c r="N359" s="670">
        <f t="shared" si="164"/>
        <v>1490</v>
      </c>
      <c r="O359" s="668">
        <f t="shared" si="165"/>
        <v>8200</v>
      </c>
      <c r="P359" s="669">
        <f t="shared" si="166"/>
        <v>410</v>
      </c>
      <c r="Q359" s="667">
        <v>19541</v>
      </c>
      <c r="R359" s="668">
        <f t="shared" si="167"/>
        <v>410</v>
      </c>
      <c r="S359" s="666">
        <f t="shared" si="168"/>
        <v>8610</v>
      </c>
      <c r="T359" s="671">
        <f t="shared" si="169"/>
        <v>0</v>
      </c>
      <c r="U359">
        <f t="shared" si="170"/>
        <v>0</v>
      </c>
    </row>
    <row r="360" spans="1:21" ht="18" customHeight="1">
      <c r="A360" s="869">
        <v>15</v>
      </c>
      <c r="B360" s="737"/>
      <c r="C360" s="737"/>
      <c r="D360" s="737"/>
      <c r="E360" s="737" t="s">
        <v>993</v>
      </c>
      <c r="F360" s="709" t="s">
        <v>531</v>
      </c>
      <c r="G360" s="712"/>
      <c r="H360" s="665" t="s">
        <v>532</v>
      </c>
      <c r="I360" s="669">
        <v>6710</v>
      </c>
      <c r="J360" s="667">
        <v>19541</v>
      </c>
      <c r="K360" s="668">
        <f t="shared" si="163"/>
        <v>6710</v>
      </c>
      <c r="L360" s="669">
        <v>1490</v>
      </c>
      <c r="M360" s="667">
        <v>19541</v>
      </c>
      <c r="N360" s="670">
        <f t="shared" si="164"/>
        <v>1490</v>
      </c>
      <c r="O360" s="668">
        <f t="shared" si="165"/>
        <v>8200</v>
      </c>
      <c r="P360" s="669">
        <f t="shared" si="166"/>
        <v>410</v>
      </c>
      <c r="Q360" s="667">
        <v>19541</v>
      </c>
      <c r="R360" s="668">
        <f t="shared" si="167"/>
        <v>410</v>
      </c>
      <c r="S360" s="666">
        <f t="shared" si="168"/>
        <v>8610</v>
      </c>
      <c r="T360" s="671">
        <f t="shared" si="169"/>
        <v>0</v>
      </c>
      <c r="U360">
        <f t="shared" si="170"/>
        <v>0</v>
      </c>
    </row>
    <row r="361" spans="1:21" ht="18" customHeight="1">
      <c r="A361" s="869">
        <v>16</v>
      </c>
      <c r="B361" s="737"/>
      <c r="C361" s="737"/>
      <c r="D361" s="737"/>
      <c r="E361" s="737" t="s">
        <v>994</v>
      </c>
      <c r="F361" s="709" t="s">
        <v>531</v>
      </c>
      <c r="G361" s="665" t="s">
        <v>532</v>
      </c>
      <c r="H361" s="712"/>
      <c r="I361" s="669">
        <v>5080</v>
      </c>
      <c r="J361" s="667">
        <v>19541</v>
      </c>
      <c r="K361" s="668">
        <f t="shared" si="163"/>
        <v>5080</v>
      </c>
      <c r="L361" s="669">
        <v>1500</v>
      </c>
      <c r="M361" s="667">
        <v>19541</v>
      </c>
      <c r="N361" s="670">
        <f t="shared" si="164"/>
        <v>1500</v>
      </c>
      <c r="O361" s="668">
        <f t="shared" si="165"/>
        <v>6580</v>
      </c>
      <c r="P361" s="669">
        <f t="shared" si="166"/>
        <v>329</v>
      </c>
      <c r="Q361" s="667">
        <v>19541</v>
      </c>
      <c r="R361" s="668">
        <f t="shared" si="167"/>
        <v>329</v>
      </c>
      <c r="S361" s="666">
        <f t="shared" si="168"/>
        <v>6909</v>
      </c>
      <c r="T361" s="671">
        <v>0</v>
      </c>
      <c r="U361" s="659">
        <f>+I361+L361-6580</f>
        <v>0</v>
      </c>
    </row>
    <row r="362" spans="1:21" ht="18" customHeight="1">
      <c r="A362" s="869">
        <v>17</v>
      </c>
      <c r="B362" s="737"/>
      <c r="C362" s="737"/>
      <c r="D362" s="737" t="s">
        <v>995</v>
      </c>
      <c r="E362" s="737" t="s">
        <v>996</v>
      </c>
      <c r="F362" s="709" t="s">
        <v>531</v>
      </c>
      <c r="G362" s="712"/>
      <c r="H362" s="665" t="s">
        <v>532</v>
      </c>
      <c r="I362" s="669">
        <v>6210</v>
      </c>
      <c r="J362" s="667">
        <v>19541</v>
      </c>
      <c r="K362" s="668">
        <f t="shared" si="163"/>
        <v>6210</v>
      </c>
      <c r="L362" s="669">
        <v>1990</v>
      </c>
      <c r="M362" s="667">
        <v>19541</v>
      </c>
      <c r="N362" s="670">
        <f t="shared" si="164"/>
        <v>1990</v>
      </c>
      <c r="O362" s="668">
        <f t="shared" si="165"/>
        <v>8200</v>
      </c>
      <c r="P362" s="669">
        <f t="shared" si="166"/>
        <v>410</v>
      </c>
      <c r="Q362" s="667">
        <v>19541</v>
      </c>
      <c r="R362" s="668">
        <f t="shared" si="167"/>
        <v>410</v>
      </c>
      <c r="S362" s="666">
        <f t="shared" si="168"/>
        <v>8610</v>
      </c>
      <c r="T362" s="671">
        <f aca="true" t="shared" si="171" ref="T362:T367">(8200*1)-O362</f>
        <v>0</v>
      </c>
      <c r="U362">
        <f aca="true" t="shared" si="172" ref="U362:U367">+I362+L362-8200</f>
        <v>0</v>
      </c>
    </row>
    <row r="363" spans="1:21" ht="18" customHeight="1">
      <c r="A363" s="869">
        <v>18</v>
      </c>
      <c r="B363" s="737"/>
      <c r="C363" s="737"/>
      <c r="D363" s="737"/>
      <c r="E363" s="737" t="s">
        <v>997</v>
      </c>
      <c r="F363" s="709" t="s">
        <v>531</v>
      </c>
      <c r="G363" s="712"/>
      <c r="H363" s="665" t="s">
        <v>532</v>
      </c>
      <c r="I363" s="669">
        <v>6210</v>
      </c>
      <c r="J363" s="667">
        <v>19541</v>
      </c>
      <c r="K363" s="668">
        <f t="shared" si="163"/>
        <v>6210</v>
      </c>
      <c r="L363" s="669">
        <v>1990</v>
      </c>
      <c r="M363" s="667">
        <v>19541</v>
      </c>
      <c r="N363" s="670">
        <f t="shared" si="164"/>
        <v>1990</v>
      </c>
      <c r="O363" s="668">
        <f t="shared" si="165"/>
        <v>8200</v>
      </c>
      <c r="P363" s="669">
        <f t="shared" si="166"/>
        <v>410</v>
      </c>
      <c r="Q363" s="667">
        <v>19541</v>
      </c>
      <c r="R363" s="668">
        <f t="shared" si="167"/>
        <v>410</v>
      </c>
      <c r="S363" s="666">
        <f t="shared" si="168"/>
        <v>8610</v>
      </c>
      <c r="T363" s="671">
        <f t="shared" si="171"/>
        <v>0</v>
      </c>
      <c r="U363">
        <f t="shared" si="172"/>
        <v>0</v>
      </c>
    </row>
    <row r="364" spans="1:21" ht="18" customHeight="1">
      <c r="A364" s="869">
        <v>19</v>
      </c>
      <c r="B364" s="737"/>
      <c r="C364" s="737"/>
      <c r="D364" s="737"/>
      <c r="E364" s="737" t="s">
        <v>998</v>
      </c>
      <c r="F364" s="709" t="s">
        <v>531</v>
      </c>
      <c r="G364" s="712"/>
      <c r="H364" s="665" t="s">
        <v>532</v>
      </c>
      <c r="I364" s="669">
        <v>6710</v>
      </c>
      <c r="J364" s="667">
        <v>19541</v>
      </c>
      <c r="K364" s="668">
        <f t="shared" si="163"/>
        <v>6710</v>
      </c>
      <c r="L364" s="669">
        <v>1490</v>
      </c>
      <c r="M364" s="667">
        <v>19541</v>
      </c>
      <c r="N364" s="670">
        <f t="shared" si="164"/>
        <v>1490</v>
      </c>
      <c r="O364" s="668">
        <f t="shared" si="165"/>
        <v>8200</v>
      </c>
      <c r="P364" s="669">
        <f t="shared" si="166"/>
        <v>410</v>
      </c>
      <c r="Q364" s="667">
        <v>19541</v>
      </c>
      <c r="R364" s="668">
        <f t="shared" si="167"/>
        <v>410</v>
      </c>
      <c r="S364" s="666">
        <f t="shared" si="168"/>
        <v>8610</v>
      </c>
      <c r="T364" s="671">
        <f t="shared" si="171"/>
        <v>0</v>
      </c>
      <c r="U364">
        <f t="shared" si="172"/>
        <v>0</v>
      </c>
    </row>
    <row r="365" spans="1:21" ht="18" customHeight="1">
      <c r="A365" s="869">
        <v>20</v>
      </c>
      <c r="B365" s="737"/>
      <c r="C365" s="737"/>
      <c r="D365" s="737"/>
      <c r="E365" s="737" t="s">
        <v>999</v>
      </c>
      <c r="F365" s="709" t="s">
        <v>531</v>
      </c>
      <c r="G365" s="712"/>
      <c r="H365" s="665" t="s">
        <v>532</v>
      </c>
      <c r="I365" s="669">
        <v>6210</v>
      </c>
      <c r="J365" s="667">
        <v>19541</v>
      </c>
      <c r="K365" s="668">
        <f t="shared" si="163"/>
        <v>6210</v>
      </c>
      <c r="L365" s="669">
        <v>1990</v>
      </c>
      <c r="M365" s="667">
        <v>19541</v>
      </c>
      <c r="N365" s="670">
        <f t="shared" si="164"/>
        <v>1990</v>
      </c>
      <c r="O365" s="668">
        <f t="shared" si="165"/>
        <v>8200</v>
      </c>
      <c r="P365" s="669">
        <f t="shared" si="166"/>
        <v>410</v>
      </c>
      <c r="Q365" s="667">
        <v>19541</v>
      </c>
      <c r="R365" s="668">
        <f t="shared" si="167"/>
        <v>410</v>
      </c>
      <c r="S365" s="666">
        <f t="shared" si="168"/>
        <v>8610</v>
      </c>
      <c r="T365" s="671">
        <f t="shared" si="171"/>
        <v>0</v>
      </c>
      <c r="U365">
        <f t="shared" si="172"/>
        <v>0</v>
      </c>
    </row>
    <row r="366" spans="1:21" ht="18" customHeight="1">
      <c r="A366" s="869">
        <v>21</v>
      </c>
      <c r="B366" s="737"/>
      <c r="C366" s="737"/>
      <c r="D366" s="737" t="s">
        <v>1000</v>
      </c>
      <c r="E366" s="737" t="s">
        <v>1001</v>
      </c>
      <c r="F366" s="709" t="s">
        <v>531</v>
      </c>
      <c r="G366" s="712"/>
      <c r="H366" s="665" t="s">
        <v>532</v>
      </c>
      <c r="I366" s="669">
        <v>6710</v>
      </c>
      <c r="J366" s="667">
        <v>19541</v>
      </c>
      <c r="K366" s="668">
        <f t="shared" si="163"/>
        <v>6710</v>
      </c>
      <c r="L366" s="669">
        <v>1490</v>
      </c>
      <c r="M366" s="667">
        <v>19541</v>
      </c>
      <c r="N366" s="670">
        <f t="shared" si="164"/>
        <v>1490</v>
      </c>
      <c r="O366" s="668">
        <f t="shared" si="165"/>
        <v>8200</v>
      </c>
      <c r="P366" s="669">
        <f t="shared" si="166"/>
        <v>410</v>
      </c>
      <c r="Q366" s="667">
        <v>19541</v>
      </c>
      <c r="R366" s="668">
        <f t="shared" si="167"/>
        <v>410</v>
      </c>
      <c r="S366" s="666">
        <f t="shared" si="168"/>
        <v>8610</v>
      </c>
      <c r="T366" s="671">
        <f t="shared" si="171"/>
        <v>0</v>
      </c>
      <c r="U366">
        <f t="shared" si="172"/>
        <v>0</v>
      </c>
    </row>
    <row r="367" spans="1:21" ht="18" customHeight="1">
      <c r="A367" s="869">
        <v>22</v>
      </c>
      <c r="B367" s="737"/>
      <c r="C367" s="737"/>
      <c r="D367" s="737"/>
      <c r="E367" s="737" t="s">
        <v>1002</v>
      </c>
      <c r="F367" s="709" t="s">
        <v>531</v>
      </c>
      <c r="G367" s="712"/>
      <c r="H367" s="665" t="s">
        <v>532</v>
      </c>
      <c r="I367" s="669">
        <v>6210</v>
      </c>
      <c r="J367" s="667">
        <v>19541</v>
      </c>
      <c r="K367" s="668">
        <f t="shared" si="163"/>
        <v>6210</v>
      </c>
      <c r="L367" s="669">
        <v>1990</v>
      </c>
      <c r="M367" s="667">
        <v>19541</v>
      </c>
      <c r="N367" s="670">
        <f t="shared" si="164"/>
        <v>1990</v>
      </c>
      <c r="O367" s="668">
        <f t="shared" si="165"/>
        <v>8200</v>
      </c>
      <c r="P367" s="669">
        <f t="shared" si="166"/>
        <v>410</v>
      </c>
      <c r="Q367" s="667">
        <v>19541</v>
      </c>
      <c r="R367" s="668">
        <f t="shared" si="167"/>
        <v>410</v>
      </c>
      <c r="S367" s="666">
        <f t="shared" si="168"/>
        <v>8610</v>
      </c>
      <c r="T367" s="671">
        <f t="shared" si="171"/>
        <v>0</v>
      </c>
      <c r="U367">
        <f t="shared" si="172"/>
        <v>0</v>
      </c>
    </row>
    <row r="368" spans="1:21" ht="18" customHeight="1">
      <c r="A368" s="700">
        <v>23</v>
      </c>
      <c r="B368" s="737"/>
      <c r="C368" s="737"/>
      <c r="D368" s="737"/>
      <c r="E368" s="737" t="s">
        <v>1003</v>
      </c>
      <c r="F368" s="709" t="s">
        <v>531</v>
      </c>
      <c r="G368" s="665" t="s">
        <v>532</v>
      </c>
      <c r="H368" s="712"/>
      <c r="I368" s="669">
        <v>5080</v>
      </c>
      <c r="J368" s="667">
        <v>19541</v>
      </c>
      <c r="K368" s="668">
        <f t="shared" si="163"/>
        <v>5080</v>
      </c>
      <c r="L368" s="669">
        <v>1500</v>
      </c>
      <c r="M368" s="667">
        <v>19541</v>
      </c>
      <c r="N368" s="670">
        <f t="shared" si="164"/>
        <v>1500</v>
      </c>
      <c r="O368" s="668">
        <f t="shared" si="165"/>
        <v>6580</v>
      </c>
      <c r="P368" s="669">
        <f t="shared" si="166"/>
        <v>329</v>
      </c>
      <c r="Q368" s="667">
        <v>19541</v>
      </c>
      <c r="R368" s="668">
        <f t="shared" si="167"/>
        <v>329</v>
      </c>
      <c r="S368" s="666">
        <f t="shared" si="168"/>
        <v>6909</v>
      </c>
      <c r="T368" s="671">
        <v>0</v>
      </c>
      <c r="U368" s="659">
        <f>+I368+L368-6580</f>
        <v>0</v>
      </c>
    </row>
    <row r="369" spans="1:21" ht="18" customHeight="1">
      <c r="A369" s="869">
        <v>24</v>
      </c>
      <c r="B369" s="849"/>
      <c r="C369" s="737"/>
      <c r="D369" s="737" t="s">
        <v>1004</v>
      </c>
      <c r="E369" s="737" t="s">
        <v>1005</v>
      </c>
      <c r="F369" s="709" t="s">
        <v>531</v>
      </c>
      <c r="G369" s="712"/>
      <c r="H369" s="665" t="s">
        <v>532</v>
      </c>
      <c r="I369" s="669">
        <v>6710</v>
      </c>
      <c r="J369" s="667">
        <v>19541</v>
      </c>
      <c r="K369" s="668">
        <f t="shared" si="163"/>
        <v>6710</v>
      </c>
      <c r="L369" s="669">
        <v>1490</v>
      </c>
      <c r="M369" s="667">
        <v>19541</v>
      </c>
      <c r="N369" s="670">
        <f t="shared" si="164"/>
        <v>1490</v>
      </c>
      <c r="O369" s="668">
        <f t="shared" si="165"/>
        <v>8200</v>
      </c>
      <c r="P369" s="669">
        <f t="shared" si="166"/>
        <v>410</v>
      </c>
      <c r="Q369" s="667">
        <v>19541</v>
      </c>
      <c r="R369" s="668">
        <f t="shared" si="167"/>
        <v>410</v>
      </c>
      <c r="S369" s="666">
        <f t="shared" si="168"/>
        <v>8610</v>
      </c>
      <c r="T369" s="671">
        <f>(8200*1)-O369</f>
        <v>0</v>
      </c>
      <c r="U369">
        <f>+I369+L369-8200</f>
        <v>0</v>
      </c>
    </row>
    <row r="370" spans="1:21" ht="18" customHeight="1">
      <c r="A370" s="869">
        <v>25</v>
      </c>
      <c r="B370" s="749"/>
      <c r="C370" s="749"/>
      <c r="D370" s="749"/>
      <c r="E370" s="749" t="s">
        <v>1006</v>
      </c>
      <c r="F370" s="810" t="s">
        <v>531</v>
      </c>
      <c r="G370" s="845"/>
      <c r="H370" s="763" t="s">
        <v>532</v>
      </c>
      <c r="I370" s="803">
        <v>6710</v>
      </c>
      <c r="J370" s="667">
        <v>19541</v>
      </c>
      <c r="K370" s="802">
        <f t="shared" si="163"/>
        <v>6710</v>
      </c>
      <c r="L370" s="803">
        <v>1490</v>
      </c>
      <c r="M370" s="667">
        <v>19541</v>
      </c>
      <c r="N370" s="670">
        <f t="shared" si="164"/>
        <v>1490</v>
      </c>
      <c r="O370" s="802">
        <f t="shared" si="165"/>
        <v>8200</v>
      </c>
      <c r="P370" s="803">
        <f t="shared" si="166"/>
        <v>410</v>
      </c>
      <c r="Q370" s="667">
        <v>19541</v>
      </c>
      <c r="R370" s="668">
        <f t="shared" si="167"/>
        <v>410</v>
      </c>
      <c r="S370" s="764">
        <f t="shared" si="168"/>
        <v>8610</v>
      </c>
      <c r="T370" s="671">
        <f>(8200*1)-O370</f>
        <v>0</v>
      </c>
      <c r="U370">
        <f>+I370+L370-8200</f>
        <v>0</v>
      </c>
    </row>
    <row r="371" spans="1:22" ht="18" customHeight="1">
      <c r="A371" s="810"/>
      <c r="B371" s="1165" t="s">
        <v>1007</v>
      </c>
      <c r="C371" s="1166"/>
      <c r="D371" s="1166"/>
      <c r="E371" s="1167"/>
      <c r="F371" s="870"/>
      <c r="G371" s="871"/>
      <c r="H371" s="871"/>
      <c r="I371" s="872"/>
      <c r="J371" s="873"/>
      <c r="K371" s="861"/>
      <c r="L371" s="872"/>
      <c r="M371" s="873"/>
      <c r="N371" s="861"/>
      <c r="O371" s="861"/>
      <c r="P371" s="872"/>
      <c r="Q371" s="873"/>
      <c r="R371" s="861"/>
      <c r="S371" s="861">
        <f>SUM(S346:S370)</f>
        <v>210147</v>
      </c>
      <c r="T371" s="861">
        <f>SUM(T346:T370)</f>
        <v>0</v>
      </c>
      <c r="U371" s="843"/>
      <c r="V371" t="s">
        <v>637</v>
      </c>
    </row>
    <row r="372" spans="1:21" ht="18" customHeight="1">
      <c r="A372" s="700">
        <v>1</v>
      </c>
      <c r="B372" s="874" t="s">
        <v>67</v>
      </c>
      <c r="C372" s="874" t="s">
        <v>313</v>
      </c>
      <c r="D372" s="874" t="s">
        <v>1008</v>
      </c>
      <c r="E372" s="874" t="s">
        <v>1009</v>
      </c>
      <c r="F372" s="700" t="s">
        <v>531</v>
      </c>
      <c r="G372" s="705"/>
      <c r="H372" s="706" t="s">
        <v>532</v>
      </c>
      <c r="I372" s="707">
        <v>5970</v>
      </c>
      <c r="J372" s="667">
        <v>19541</v>
      </c>
      <c r="K372" s="819">
        <f aca="true" t="shared" si="173" ref="K372:K378">I372*1</f>
        <v>5970</v>
      </c>
      <c r="L372" s="707">
        <v>2230</v>
      </c>
      <c r="M372" s="667">
        <v>19541</v>
      </c>
      <c r="N372" s="670">
        <f aca="true" t="shared" si="174" ref="N372:N378">L372*1</f>
        <v>2230</v>
      </c>
      <c r="O372" s="819">
        <f aca="true" t="shared" si="175" ref="O372:O378">+K372+N372</f>
        <v>8200</v>
      </c>
      <c r="P372" s="707">
        <f aca="true" t="shared" si="176" ref="P372:P378">(I372+L372-U372)*5/100</f>
        <v>410</v>
      </c>
      <c r="Q372" s="667">
        <v>19541</v>
      </c>
      <c r="R372" s="668">
        <f aca="true" t="shared" si="177" ref="R372:R378">P372*1</f>
        <v>410</v>
      </c>
      <c r="S372" s="707">
        <f aca="true" t="shared" si="178" ref="S372:S378">SUM(K372,N372,R372)</f>
        <v>8610</v>
      </c>
      <c r="T372" s="722">
        <f aca="true" t="shared" si="179" ref="T372:T378">(8200*1)-O372</f>
        <v>0</v>
      </c>
      <c r="U372">
        <f aca="true" t="shared" si="180" ref="U372:U378">+I372+L372-8200</f>
        <v>0</v>
      </c>
    </row>
    <row r="373" spans="1:21" ht="18" customHeight="1">
      <c r="A373" s="709">
        <v>2</v>
      </c>
      <c r="B373" s="709">
        <v>36</v>
      </c>
      <c r="C373" s="865"/>
      <c r="D373" s="865"/>
      <c r="E373" s="865" t="s">
        <v>1010</v>
      </c>
      <c r="F373" s="709" t="s">
        <v>531</v>
      </c>
      <c r="G373" s="712"/>
      <c r="H373" s="665" t="s">
        <v>532</v>
      </c>
      <c r="I373" s="669">
        <v>5970</v>
      </c>
      <c r="J373" s="667">
        <v>19541</v>
      </c>
      <c r="K373" s="822">
        <f t="shared" si="173"/>
        <v>5970</v>
      </c>
      <c r="L373" s="669">
        <v>2230</v>
      </c>
      <c r="M373" s="667">
        <v>19541</v>
      </c>
      <c r="N373" s="670">
        <f t="shared" si="174"/>
        <v>2230</v>
      </c>
      <c r="O373" s="822">
        <f t="shared" si="175"/>
        <v>8200</v>
      </c>
      <c r="P373" s="669">
        <f t="shared" si="176"/>
        <v>410</v>
      </c>
      <c r="Q373" s="667">
        <v>19541</v>
      </c>
      <c r="R373" s="668">
        <f t="shared" si="177"/>
        <v>410</v>
      </c>
      <c r="S373" s="669">
        <f t="shared" si="178"/>
        <v>8610</v>
      </c>
      <c r="T373" s="723">
        <f t="shared" si="179"/>
        <v>0</v>
      </c>
      <c r="U373">
        <f t="shared" si="180"/>
        <v>0</v>
      </c>
    </row>
    <row r="374" spans="1:21" ht="18" customHeight="1">
      <c r="A374" s="709">
        <v>3</v>
      </c>
      <c r="B374" s="865"/>
      <c r="C374" s="865"/>
      <c r="D374" s="865"/>
      <c r="E374" s="865" t="s">
        <v>1011</v>
      </c>
      <c r="F374" s="709" t="s">
        <v>531</v>
      </c>
      <c r="G374" s="712"/>
      <c r="H374" s="665" t="s">
        <v>532</v>
      </c>
      <c r="I374" s="669">
        <v>5970</v>
      </c>
      <c r="J374" s="667">
        <v>19541</v>
      </c>
      <c r="K374" s="822">
        <f t="shared" si="173"/>
        <v>5970</v>
      </c>
      <c r="L374" s="669">
        <v>2230</v>
      </c>
      <c r="M374" s="667">
        <v>19541</v>
      </c>
      <c r="N374" s="670">
        <f t="shared" si="174"/>
        <v>2230</v>
      </c>
      <c r="O374" s="822">
        <f t="shared" si="175"/>
        <v>8200</v>
      </c>
      <c r="P374" s="669">
        <f t="shared" si="176"/>
        <v>410</v>
      </c>
      <c r="Q374" s="667">
        <v>19541</v>
      </c>
      <c r="R374" s="668">
        <f t="shared" si="177"/>
        <v>410</v>
      </c>
      <c r="S374" s="669">
        <f t="shared" si="178"/>
        <v>8610</v>
      </c>
      <c r="T374" s="723">
        <f t="shared" si="179"/>
        <v>0</v>
      </c>
      <c r="U374">
        <f t="shared" si="180"/>
        <v>0</v>
      </c>
    </row>
    <row r="375" spans="1:21" ht="18" customHeight="1">
      <c r="A375" s="709">
        <v>4</v>
      </c>
      <c r="B375" s="865"/>
      <c r="C375" s="865"/>
      <c r="D375" s="865"/>
      <c r="E375" s="865" t="s">
        <v>1012</v>
      </c>
      <c r="F375" s="709" t="s">
        <v>531</v>
      </c>
      <c r="G375" s="712"/>
      <c r="H375" s="665" t="s">
        <v>532</v>
      </c>
      <c r="I375" s="669">
        <v>5970</v>
      </c>
      <c r="J375" s="667">
        <v>19541</v>
      </c>
      <c r="K375" s="822">
        <f t="shared" si="173"/>
        <v>5970</v>
      </c>
      <c r="L375" s="669">
        <v>2230</v>
      </c>
      <c r="M375" s="667">
        <v>19541</v>
      </c>
      <c r="N375" s="670">
        <f t="shared" si="174"/>
        <v>2230</v>
      </c>
      <c r="O375" s="822">
        <f t="shared" si="175"/>
        <v>8200</v>
      </c>
      <c r="P375" s="669">
        <f t="shared" si="176"/>
        <v>410</v>
      </c>
      <c r="Q375" s="667">
        <v>19541</v>
      </c>
      <c r="R375" s="668">
        <f t="shared" si="177"/>
        <v>410</v>
      </c>
      <c r="S375" s="669">
        <f t="shared" si="178"/>
        <v>8610</v>
      </c>
      <c r="T375" s="723">
        <f t="shared" si="179"/>
        <v>0</v>
      </c>
      <c r="U375">
        <f t="shared" si="180"/>
        <v>0</v>
      </c>
    </row>
    <row r="376" spans="1:21" ht="18" customHeight="1">
      <c r="A376" s="709">
        <v>5</v>
      </c>
      <c r="B376" s="865"/>
      <c r="C376" s="865"/>
      <c r="D376" s="865"/>
      <c r="E376" s="865" t="s">
        <v>1013</v>
      </c>
      <c r="F376" s="709" t="s">
        <v>531</v>
      </c>
      <c r="G376" s="712"/>
      <c r="H376" s="665" t="s">
        <v>532</v>
      </c>
      <c r="I376" s="669">
        <v>5970</v>
      </c>
      <c r="J376" s="667">
        <v>19541</v>
      </c>
      <c r="K376" s="822">
        <f t="shared" si="173"/>
        <v>5970</v>
      </c>
      <c r="L376" s="669">
        <v>2230</v>
      </c>
      <c r="M376" s="667">
        <v>19541</v>
      </c>
      <c r="N376" s="670">
        <f t="shared" si="174"/>
        <v>2230</v>
      </c>
      <c r="O376" s="822">
        <f t="shared" si="175"/>
        <v>8200</v>
      </c>
      <c r="P376" s="669">
        <f t="shared" si="176"/>
        <v>410</v>
      </c>
      <c r="Q376" s="667">
        <v>19541</v>
      </c>
      <c r="R376" s="668">
        <f t="shared" si="177"/>
        <v>410</v>
      </c>
      <c r="S376" s="669">
        <f t="shared" si="178"/>
        <v>8610</v>
      </c>
      <c r="T376" s="723">
        <f t="shared" si="179"/>
        <v>0</v>
      </c>
      <c r="U376">
        <f t="shared" si="180"/>
        <v>0</v>
      </c>
    </row>
    <row r="377" spans="1:21" ht="18" customHeight="1">
      <c r="A377" s="709">
        <v>6</v>
      </c>
      <c r="B377" s="865"/>
      <c r="C377" s="865"/>
      <c r="D377" s="865"/>
      <c r="E377" s="865" t="s">
        <v>1014</v>
      </c>
      <c r="F377" s="709" t="s">
        <v>531</v>
      </c>
      <c r="G377" s="712"/>
      <c r="H377" s="665" t="s">
        <v>532</v>
      </c>
      <c r="I377" s="669">
        <v>5970</v>
      </c>
      <c r="J377" s="667">
        <v>19541</v>
      </c>
      <c r="K377" s="822">
        <f t="shared" si="173"/>
        <v>5970</v>
      </c>
      <c r="L377" s="669">
        <v>2230</v>
      </c>
      <c r="M377" s="667">
        <v>19541</v>
      </c>
      <c r="N377" s="670">
        <f t="shared" si="174"/>
        <v>2230</v>
      </c>
      <c r="O377" s="822">
        <f t="shared" si="175"/>
        <v>8200</v>
      </c>
      <c r="P377" s="669">
        <f t="shared" si="176"/>
        <v>410</v>
      </c>
      <c r="Q377" s="667">
        <v>19541</v>
      </c>
      <c r="R377" s="668">
        <f t="shared" si="177"/>
        <v>410</v>
      </c>
      <c r="S377" s="669">
        <f t="shared" si="178"/>
        <v>8610</v>
      </c>
      <c r="T377" s="723">
        <f t="shared" si="179"/>
        <v>0</v>
      </c>
      <c r="U377">
        <f t="shared" si="180"/>
        <v>0</v>
      </c>
    </row>
    <row r="378" spans="1:21" ht="18" customHeight="1">
      <c r="A378" s="713">
        <v>7</v>
      </c>
      <c r="B378" s="875"/>
      <c r="C378" s="875"/>
      <c r="D378" s="875"/>
      <c r="E378" s="875" t="s">
        <v>1015</v>
      </c>
      <c r="F378" s="713" t="s">
        <v>531</v>
      </c>
      <c r="G378" s="717"/>
      <c r="H378" s="694" t="s">
        <v>532</v>
      </c>
      <c r="I378" s="696">
        <v>5970</v>
      </c>
      <c r="J378" s="667">
        <v>19541</v>
      </c>
      <c r="K378" s="822">
        <f t="shared" si="173"/>
        <v>5970</v>
      </c>
      <c r="L378" s="696">
        <v>2230</v>
      </c>
      <c r="M378" s="667">
        <v>19541</v>
      </c>
      <c r="N378" s="670">
        <f t="shared" si="174"/>
        <v>2230</v>
      </c>
      <c r="O378" s="825">
        <f t="shared" si="175"/>
        <v>8200</v>
      </c>
      <c r="P378" s="669">
        <f t="shared" si="176"/>
        <v>410</v>
      </c>
      <c r="Q378" s="667">
        <v>19541</v>
      </c>
      <c r="R378" s="668">
        <f t="shared" si="177"/>
        <v>410</v>
      </c>
      <c r="S378" s="696">
        <f t="shared" si="178"/>
        <v>8610</v>
      </c>
      <c r="T378" s="723">
        <f t="shared" si="179"/>
        <v>0</v>
      </c>
      <c r="U378">
        <f t="shared" si="180"/>
        <v>0</v>
      </c>
    </row>
    <row r="379" spans="1:20" ht="18" customHeight="1">
      <c r="A379" s="676"/>
      <c r="B379" s="1153" t="s">
        <v>1016</v>
      </c>
      <c r="C379" s="1154"/>
      <c r="D379" s="1154"/>
      <c r="E379" s="1155"/>
      <c r="F379" s="674"/>
      <c r="G379" s="676"/>
      <c r="H379" s="676"/>
      <c r="I379" s="677"/>
      <c r="J379" s="677"/>
      <c r="K379" s="718">
        <f>SUM(K372:K378)</f>
        <v>41790</v>
      </c>
      <c r="L379" s="677"/>
      <c r="M379" s="677"/>
      <c r="N379" s="677">
        <f>SUM(N372:N378)</f>
        <v>15610</v>
      </c>
      <c r="O379" s="677"/>
      <c r="P379" s="677"/>
      <c r="Q379" s="677"/>
      <c r="R379" s="677">
        <f>SUM(R372:R378)</f>
        <v>2870</v>
      </c>
      <c r="S379" s="678">
        <f>SUM(S372:S378)</f>
        <v>60270</v>
      </c>
      <c r="T379" s="809"/>
    </row>
    <row r="380" spans="1:21" ht="18" customHeight="1">
      <c r="A380" s="700">
        <v>1</v>
      </c>
      <c r="B380" s="874" t="s">
        <v>67</v>
      </c>
      <c r="C380" s="874" t="s">
        <v>164</v>
      </c>
      <c r="D380" s="874" t="s">
        <v>1017</v>
      </c>
      <c r="E380" s="874" t="s">
        <v>1018</v>
      </c>
      <c r="F380" s="700" t="s">
        <v>531</v>
      </c>
      <c r="G380" s="705"/>
      <c r="H380" s="706" t="s">
        <v>532</v>
      </c>
      <c r="I380" s="707">
        <v>6460</v>
      </c>
      <c r="J380" s="667">
        <v>19541</v>
      </c>
      <c r="K380" s="819">
        <f aca="true" t="shared" si="181" ref="K380:K385">I380*1</f>
        <v>6460</v>
      </c>
      <c r="L380" s="707">
        <f aca="true" t="shared" si="182" ref="L380:L385">8200-I380</f>
        <v>1740</v>
      </c>
      <c r="M380" s="667">
        <v>19541</v>
      </c>
      <c r="N380" s="670">
        <f aca="true" t="shared" si="183" ref="N380:N385">L380*1</f>
        <v>1740</v>
      </c>
      <c r="O380" s="819">
        <f aca="true" t="shared" si="184" ref="O380:O385">+K380+N380</f>
        <v>8200</v>
      </c>
      <c r="P380" s="707">
        <f aca="true" t="shared" si="185" ref="P380:P385">(I380+L380)*5/100</f>
        <v>410</v>
      </c>
      <c r="Q380" s="667">
        <v>19541</v>
      </c>
      <c r="R380" s="668">
        <f aca="true" t="shared" si="186" ref="R380:R385">P380*1</f>
        <v>410</v>
      </c>
      <c r="S380" s="707">
        <f aca="true" t="shared" si="187" ref="S380:S385">SUM(K380,N380,R380)</f>
        <v>8610</v>
      </c>
      <c r="T380" s="722">
        <f aca="true" t="shared" si="188" ref="T380:T385">(8200*1)-O380</f>
        <v>0</v>
      </c>
      <c r="U380">
        <f aca="true" t="shared" si="189" ref="U380:U385">+I380+L380-8200</f>
        <v>0</v>
      </c>
    </row>
    <row r="381" spans="1:21" ht="18" customHeight="1">
      <c r="A381" s="709">
        <v>2</v>
      </c>
      <c r="B381" s="709">
        <v>37</v>
      </c>
      <c r="C381" s="709"/>
      <c r="D381" s="709"/>
      <c r="E381" s="865" t="s">
        <v>1019</v>
      </c>
      <c r="F381" s="709" t="s">
        <v>531</v>
      </c>
      <c r="G381" s="712"/>
      <c r="H381" s="665" t="s">
        <v>532</v>
      </c>
      <c r="I381" s="669">
        <v>6460</v>
      </c>
      <c r="J381" s="667">
        <v>19541</v>
      </c>
      <c r="K381" s="822">
        <f t="shared" si="181"/>
        <v>6460</v>
      </c>
      <c r="L381" s="669">
        <f t="shared" si="182"/>
        <v>1740</v>
      </c>
      <c r="M381" s="667">
        <v>19541</v>
      </c>
      <c r="N381" s="670">
        <f t="shared" si="183"/>
        <v>1740</v>
      </c>
      <c r="O381" s="822">
        <f t="shared" si="184"/>
        <v>8200</v>
      </c>
      <c r="P381" s="669">
        <f t="shared" si="185"/>
        <v>410</v>
      </c>
      <c r="Q381" s="667">
        <v>19541</v>
      </c>
      <c r="R381" s="668">
        <f t="shared" si="186"/>
        <v>410</v>
      </c>
      <c r="S381" s="669">
        <f t="shared" si="187"/>
        <v>8610</v>
      </c>
      <c r="T381" s="723">
        <f t="shared" si="188"/>
        <v>0</v>
      </c>
      <c r="U381">
        <f t="shared" si="189"/>
        <v>0</v>
      </c>
    </row>
    <row r="382" spans="1:21" ht="18" customHeight="1">
      <c r="A382" s="709">
        <v>3</v>
      </c>
      <c r="B382" s="709"/>
      <c r="C382" s="709"/>
      <c r="D382" s="709"/>
      <c r="E382" s="865" t="s">
        <v>1020</v>
      </c>
      <c r="F382" s="709" t="s">
        <v>531</v>
      </c>
      <c r="G382" s="712"/>
      <c r="H382" s="665" t="s">
        <v>532</v>
      </c>
      <c r="I382" s="669">
        <v>6460</v>
      </c>
      <c r="J382" s="667">
        <v>19541</v>
      </c>
      <c r="K382" s="822">
        <f t="shared" si="181"/>
        <v>6460</v>
      </c>
      <c r="L382" s="669">
        <f t="shared" si="182"/>
        <v>1740</v>
      </c>
      <c r="M382" s="667">
        <v>19541</v>
      </c>
      <c r="N382" s="670">
        <f t="shared" si="183"/>
        <v>1740</v>
      </c>
      <c r="O382" s="822">
        <f t="shared" si="184"/>
        <v>8200</v>
      </c>
      <c r="P382" s="669">
        <f t="shared" si="185"/>
        <v>410</v>
      </c>
      <c r="Q382" s="667">
        <v>19541</v>
      </c>
      <c r="R382" s="668">
        <f t="shared" si="186"/>
        <v>410</v>
      </c>
      <c r="S382" s="669">
        <f t="shared" si="187"/>
        <v>8610</v>
      </c>
      <c r="T382" s="723">
        <f t="shared" si="188"/>
        <v>0</v>
      </c>
      <c r="U382">
        <f t="shared" si="189"/>
        <v>0</v>
      </c>
    </row>
    <row r="383" spans="1:21" ht="18" customHeight="1">
      <c r="A383" s="709">
        <v>4</v>
      </c>
      <c r="B383" s="709"/>
      <c r="C383" s="709"/>
      <c r="D383" s="709"/>
      <c r="E383" s="865" t="s">
        <v>1021</v>
      </c>
      <c r="F383" s="709" t="s">
        <v>531</v>
      </c>
      <c r="G383" s="712"/>
      <c r="H383" s="665" t="s">
        <v>532</v>
      </c>
      <c r="I383" s="669">
        <v>6460</v>
      </c>
      <c r="J383" s="667">
        <v>19541</v>
      </c>
      <c r="K383" s="822">
        <f t="shared" si="181"/>
        <v>6460</v>
      </c>
      <c r="L383" s="669">
        <f t="shared" si="182"/>
        <v>1740</v>
      </c>
      <c r="M383" s="667">
        <v>19541</v>
      </c>
      <c r="N383" s="670">
        <f t="shared" si="183"/>
        <v>1740</v>
      </c>
      <c r="O383" s="822">
        <f t="shared" si="184"/>
        <v>8200</v>
      </c>
      <c r="P383" s="669">
        <f t="shared" si="185"/>
        <v>410</v>
      </c>
      <c r="Q383" s="667">
        <v>19541</v>
      </c>
      <c r="R383" s="668">
        <f t="shared" si="186"/>
        <v>410</v>
      </c>
      <c r="S383" s="669">
        <f t="shared" si="187"/>
        <v>8610</v>
      </c>
      <c r="T383" s="723">
        <f t="shared" si="188"/>
        <v>0</v>
      </c>
      <c r="U383">
        <f t="shared" si="189"/>
        <v>0</v>
      </c>
    </row>
    <row r="384" spans="1:21" ht="18" customHeight="1">
      <c r="A384" s="709">
        <v>5</v>
      </c>
      <c r="B384" s="709"/>
      <c r="C384" s="709"/>
      <c r="D384" s="709"/>
      <c r="E384" s="865" t="s">
        <v>1022</v>
      </c>
      <c r="F384" s="709" t="s">
        <v>531</v>
      </c>
      <c r="G384" s="712"/>
      <c r="H384" s="665" t="s">
        <v>532</v>
      </c>
      <c r="I384" s="669">
        <v>6210</v>
      </c>
      <c r="J384" s="667">
        <v>19541</v>
      </c>
      <c r="K384" s="822">
        <f t="shared" si="181"/>
        <v>6210</v>
      </c>
      <c r="L384" s="669">
        <f t="shared" si="182"/>
        <v>1990</v>
      </c>
      <c r="M384" s="667">
        <v>19541</v>
      </c>
      <c r="N384" s="670">
        <f t="shared" si="183"/>
        <v>1990</v>
      </c>
      <c r="O384" s="822">
        <f t="shared" si="184"/>
        <v>8200</v>
      </c>
      <c r="P384" s="669">
        <f t="shared" si="185"/>
        <v>410</v>
      </c>
      <c r="Q384" s="667">
        <v>19541</v>
      </c>
      <c r="R384" s="668">
        <f t="shared" si="186"/>
        <v>410</v>
      </c>
      <c r="S384" s="669">
        <f t="shared" si="187"/>
        <v>8610</v>
      </c>
      <c r="T384" s="723">
        <f t="shared" si="188"/>
        <v>0</v>
      </c>
      <c r="U384">
        <f t="shared" si="189"/>
        <v>0</v>
      </c>
    </row>
    <row r="385" spans="1:21" ht="18" customHeight="1">
      <c r="A385" s="713">
        <v>6</v>
      </c>
      <c r="B385" s="713"/>
      <c r="C385" s="713"/>
      <c r="D385" s="691"/>
      <c r="E385" s="875" t="s">
        <v>1023</v>
      </c>
      <c r="F385" s="713" t="s">
        <v>531</v>
      </c>
      <c r="G385" s="717"/>
      <c r="H385" s="694" t="s">
        <v>532</v>
      </c>
      <c r="I385" s="696">
        <v>6210</v>
      </c>
      <c r="J385" s="667">
        <v>19541</v>
      </c>
      <c r="K385" s="822">
        <f t="shared" si="181"/>
        <v>6210</v>
      </c>
      <c r="L385" s="696">
        <f t="shared" si="182"/>
        <v>1990</v>
      </c>
      <c r="M385" s="667">
        <v>19541</v>
      </c>
      <c r="N385" s="670">
        <f t="shared" si="183"/>
        <v>1990</v>
      </c>
      <c r="O385" s="825">
        <f t="shared" si="184"/>
        <v>8200</v>
      </c>
      <c r="P385" s="669">
        <f t="shared" si="185"/>
        <v>410</v>
      </c>
      <c r="Q385" s="667">
        <v>19541</v>
      </c>
      <c r="R385" s="668">
        <f t="shared" si="186"/>
        <v>410</v>
      </c>
      <c r="S385" s="696">
        <f t="shared" si="187"/>
        <v>8610</v>
      </c>
      <c r="T385" s="723">
        <f t="shared" si="188"/>
        <v>0</v>
      </c>
      <c r="U385">
        <f t="shared" si="189"/>
        <v>0</v>
      </c>
    </row>
    <row r="386" spans="1:22" ht="18" customHeight="1">
      <c r="A386" s="676"/>
      <c r="B386" s="1153" t="s">
        <v>1024</v>
      </c>
      <c r="C386" s="1154"/>
      <c r="D386" s="1154"/>
      <c r="E386" s="1155"/>
      <c r="F386" s="674"/>
      <c r="G386" s="676"/>
      <c r="H386" s="676"/>
      <c r="I386" s="677">
        <f>SUM(I380:I385)</f>
        <v>38260</v>
      </c>
      <c r="J386" s="677"/>
      <c r="K386" s="677">
        <f>SUM(K380:K385)</f>
        <v>38260</v>
      </c>
      <c r="L386" s="677">
        <f>SUM(L380:L385)</f>
        <v>10940</v>
      </c>
      <c r="M386" s="677"/>
      <c r="N386" s="677">
        <f>SUM(N380:N385)</f>
        <v>10940</v>
      </c>
      <c r="O386" s="677"/>
      <c r="P386" s="677">
        <f>SUM(P380:P385)</f>
        <v>2460</v>
      </c>
      <c r="Q386" s="677"/>
      <c r="R386" s="677">
        <f>SUM(R380:R385)</f>
        <v>2460</v>
      </c>
      <c r="S386" s="678">
        <f>SUM(S380:S385)</f>
        <v>51660</v>
      </c>
      <c r="T386" s="809"/>
      <c r="V386" t="s">
        <v>637</v>
      </c>
    </row>
    <row r="387" spans="1:21" ht="18" customHeight="1">
      <c r="A387" s="700">
        <v>1</v>
      </c>
      <c r="B387" s="787" t="s">
        <v>67</v>
      </c>
      <c r="C387" s="787" t="s">
        <v>307</v>
      </c>
      <c r="D387" s="787" t="s">
        <v>1025</v>
      </c>
      <c r="E387" s="788" t="s">
        <v>1026</v>
      </c>
      <c r="F387" s="786" t="s">
        <v>531</v>
      </c>
      <c r="G387" s="789"/>
      <c r="H387" s="706" t="s">
        <v>532</v>
      </c>
      <c r="I387" s="688">
        <v>6710</v>
      </c>
      <c r="J387" s="667">
        <v>19541</v>
      </c>
      <c r="K387" s="687">
        <f aca="true" t="shared" si="190" ref="K387:K401">I387*1</f>
        <v>6710</v>
      </c>
      <c r="L387" s="707">
        <v>1500</v>
      </c>
      <c r="M387" s="667">
        <v>19541</v>
      </c>
      <c r="N387" s="670">
        <f aca="true" t="shared" si="191" ref="N387:N401">L387*1</f>
        <v>1500</v>
      </c>
      <c r="O387" s="687">
        <f aca="true" t="shared" si="192" ref="O387:O401">+K387+N387</f>
        <v>8210</v>
      </c>
      <c r="P387" s="707">
        <f aca="true" t="shared" si="193" ref="P387:P401">(I387+L387-U387)*5/100</f>
        <v>410</v>
      </c>
      <c r="Q387" s="667">
        <v>19541</v>
      </c>
      <c r="R387" s="668">
        <f aca="true" t="shared" si="194" ref="R387:R401">P387*1</f>
        <v>410</v>
      </c>
      <c r="S387" s="688">
        <f aca="true" t="shared" si="195" ref="S387:S401">SUM(K387,N387,R387)</f>
        <v>8620</v>
      </c>
      <c r="T387" s="722">
        <f aca="true" t="shared" si="196" ref="T387:T393">(8200*1)-O387</f>
        <v>-10</v>
      </c>
      <c r="U387">
        <f aca="true" t="shared" si="197" ref="U387:U393">+I387+L387-8200</f>
        <v>10</v>
      </c>
    </row>
    <row r="388" spans="1:21" ht="18" customHeight="1">
      <c r="A388" s="660">
        <v>2</v>
      </c>
      <c r="B388" s="662" t="s">
        <v>1027</v>
      </c>
      <c r="C388" s="661"/>
      <c r="D388" s="661"/>
      <c r="E388" s="663" t="s">
        <v>1028</v>
      </c>
      <c r="F388" s="660" t="s">
        <v>531</v>
      </c>
      <c r="G388" s="664"/>
      <c r="H388" s="665" t="s">
        <v>532</v>
      </c>
      <c r="I388" s="666">
        <v>6710</v>
      </c>
      <c r="J388" s="667">
        <v>19541</v>
      </c>
      <c r="K388" s="668">
        <f t="shared" si="190"/>
        <v>6710</v>
      </c>
      <c r="L388" s="669">
        <v>1500</v>
      </c>
      <c r="M388" s="667">
        <v>19541</v>
      </c>
      <c r="N388" s="670">
        <f t="shared" si="191"/>
        <v>1500</v>
      </c>
      <c r="O388" s="668">
        <f t="shared" si="192"/>
        <v>8210</v>
      </c>
      <c r="P388" s="669">
        <f t="shared" si="193"/>
        <v>410</v>
      </c>
      <c r="Q388" s="667">
        <v>19541</v>
      </c>
      <c r="R388" s="668">
        <f t="shared" si="194"/>
        <v>410</v>
      </c>
      <c r="S388" s="666">
        <f t="shared" si="195"/>
        <v>8620</v>
      </c>
      <c r="T388" s="723">
        <f t="shared" si="196"/>
        <v>-10</v>
      </c>
      <c r="U388">
        <f t="shared" si="197"/>
        <v>10</v>
      </c>
    </row>
    <row r="389" spans="1:21" ht="18" customHeight="1">
      <c r="A389" s="660">
        <v>3</v>
      </c>
      <c r="B389" s="661"/>
      <c r="C389" s="661"/>
      <c r="D389" s="661" t="s">
        <v>1029</v>
      </c>
      <c r="E389" s="663" t="s">
        <v>1030</v>
      </c>
      <c r="F389" s="660" t="s">
        <v>531</v>
      </c>
      <c r="G389" s="664"/>
      <c r="H389" s="665" t="s">
        <v>532</v>
      </c>
      <c r="I389" s="666">
        <v>6710</v>
      </c>
      <c r="J389" s="667">
        <v>19541</v>
      </c>
      <c r="K389" s="668">
        <f t="shared" si="190"/>
        <v>6710</v>
      </c>
      <c r="L389" s="669">
        <v>1500</v>
      </c>
      <c r="M389" s="667">
        <v>19541</v>
      </c>
      <c r="N389" s="670">
        <f t="shared" si="191"/>
        <v>1500</v>
      </c>
      <c r="O389" s="668">
        <f t="shared" si="192"/>
        <v>8210</v>
      </c>
      <c r="P389" s="669">
        <f t="shared" si="193"/>
        <v>410</v>
      </c>
      <c r="Q389" s="667">
        <v>19541</v>
      </c>
      <c r="R389" s="668">
        <f t="shared" si="194"/>
        <v>410</v>
      </c>
      <c r="S389" s="666">
        <f t="shared" si="195"/>
        <v>8620</v>
      </c>
      <c r="T389" s="723">
        <f t="shared" si="196"/>
        <v>-10</v>
      </c>
      <c r="U389">
        <f t="shared" si="197"/>
        <v>10</v>
      </c>
    </row>
    <row r="390" spans="1:21" ht="18" customHeight="1">
      <c r="A390" s="709">
        <v>4</v>
      </c>
      <c r="B390" s="661"/>
      <c r="C390" s="661"/>
      <c r="D390" s="672"/>
      <c r="E390" s="865" t="s">
        <v>1031</v>
      </c>
      <c r="F390" s="660" t="s">
        <v>531</v>
      </c>
      <c r="G390" s="664"/>
      <c r="H390" s="665" t="s">
        <v>532</v>
      </c>
      <c r="I390" s="666">
        <v>6710</v>
      </c>
      <c r="J390" s="667">
        <v>19541</v>
      </c>
      <c r="K390" s="668">
        <f t="shared" si="190"/>
        <v>6710</v>
      </c>
      <c r="L390" s="669">
        <v>1500</v>
      </c>
      <c r="M390" s="667">
        <v>19541</v>
      </c>
      <c r="N390" s="670">
        <f t="shared" si="191"/>
        <v>1500</v>
      </c>
      <c r="O390" s="668">
        <f t="shared" si="192"/>
        <v>8210</v>
      </c>
      <c r="P390" s="669">
        <f t="shared" si="193"/>
        <v>410</v>
      </c>
      <c r="Q390" s="667">
        <v>19541</v>
      </c>
      <c r="R390" s="668">
        <f t="shared" si="194"/>
        <v>410</v>
      </c>
      <c r="S390" s="666">
        <f t="shared" si="195"/>
        <v>8620</v>
      </c>
      <c r="T390" s="723">
        <f t="shared" si="196"/>
        <v>-10</v>
      </c>
      <c r="U390">
        <f t="shared" si="197"/>
        <v>10</v>
      </c>
    </row>
    <row r="391" spans="1:21" ht="18" customHeight="1">
      <c r="A391" s="660">
        <v>5</v>
      </c>
      <c r="B391" s="661"/>
      <c r="C391" s="661"/>
      <c r="D391" s="661" t="s">
        <v>1032</v>
      </c>
      <c r="E391" s="865" t="s">
        <v>1033</v>
      </c>
      <c r="F391" s="660" t="s">
        <v>531</v>
      </c>
      <c r="G391" s="664"/>
      <c r="H391" s="665" t="s">
        <v>532</v>
      </c>
      <c r="I391" s="666">
        <v>6710</v>
      </c>
      <c r="J391" s="667">
        <v>19541</v>
      </c>
      <c r="K391" s="668">
        <f t="shared" si="190"/>
        <v>6710</v>
      </c>
      <c r="L391" s="669">
        <v>1500</v>
      </c>
      <c r="M391" s="667">
        <v>19541</v>
      </c>
      <c r="N391" s="670">
        <f t="shared" si="191"/>
        <v>1500</v>
      </c>
      <c r="O391" s="668">
        <f t="shared" si="192"/>
        <v>8210</v>
      </c>
      <c r="P391" s="669">
        <f t="shared" si="193"/>
        <v>410</v>
      </c>
      <c r="Q391" s="667">
        <v>19541</v>
      </c>
      <c r="R391" s="668">
        <f t="shared" si="194"/>
        <v>410</v>
      </c>
      <c r="S391" s="666">
        <f t="shared" si="195"/>
        <v>8620</v>
      </c>
      <c r="T391" s="723">
        <f t="shared" si="196"/>
        <v>-10</v>
      </c>
      <c r="U391">
        <f t="shared" si="197"/>
        <v>10</v>
      </c>
    </row>
    <row r="392" spans="1:21" ht="18" customHeight="1">
      <c r="A392" s="660">
        <v>6</v>
      </c>
      <c r="B392" s="661"/>
      <c r="C392" s="661"/>
      <c r="D392" s="661"/>
      <c r="E392" s="865" t="s">
        <v>1034</v>
      </c>
      <c r="F392" s="660" t="s">
        <v>531</v>
      </c>
      <c r="G392" s="664"/>
      <c r="H392" s="665" t="s">
        <v>532</v>
      </c>
      <c r="I392" s="666">
        <v>6710</v>
      </c>
      <c r="J392" s="667">
        <v>19541</v>
      </c>
      <c r="K392" s="668">
        <f t="shared" si="190"/>
        <v>6710</v>
      </c>
      <c r="L392" s="669">
        <v>1500</v>
      </c>
      <c r="M392" s="667">
        <v>19541</v>
      </c>
      <c r="N392" s="670">
        <f t="shared" si="191"/>
        <v>1500</v>
      </c>
      <c r="O392" s="668">
        <f t="shared" si="192"/>
        <v>8210</v>
      </c>
      <c r="P392" s="669">
        <f t="shared" si="193"/>
        <v>410</v>
      </c>
      <c r="Q392" s="667">
        <v>19541</v>
      </c>
      <c r="R392" s="668">
        <f t="shared" si="194"/>
        <v>410</v>
      </c>
      <c r="S392" s="666">
        <f t="shared" si="195"/>
        <v>8620</v>
      </c>
      <c r="T392" s="723">
        <f t="shared" si="196"/>
        <v>-10</v>
      </c>
      <c r="U392">
        <f t="shared" si="197"/>
        <v>10</v>
      </c>
    </row>
    <row r="393" spans="1:21" ht="18" customHeight="1">
      <c r="A393" s="709">
        <v>7</v>
      </c>
      <c r="B393" s="661"/>
      <c r="C393" s="661"/>
      <c r="D393" s="661"/>
      <c r="E393" s="865" t="s">
        <v>1035</v>
      </c>
      <c r="F393" s="660" t="s">
        <v>531</v>
      </c>
      <c r="G393" s="664"/>
      <c r="H393" s="665" t="s">
        <v>532</v>
      </c>
      <c r="I393" s="666">
        <v>6710</v>
      </c>
      <c r="J393" s="667">
        <v>19541</v>
      </c>
      <c r="K393" s="668">
        <f t="shared" si="190"/>
        <v>6710</v>
      </c>
      <c r="L393" s="669">
        <v>1500</v>
      </c>
      <c r="M393" s="667">
        <v>19541</v>
      </c>
      <c r="N393" s="670">
        <f t="shared" si="191"/>
        <v>1500</v>
      </c>
      <c r="O393" s="668">
        <f t="shared" si="192"/>
        <v>8210</v>
      </c>
      <c r="P393" s="669">
        <f t="shared" si="193"/>
        <v>410</v>
      </c>
      <c r="Q393" s="667">
        <v>19541</v>
      </c>
      <c r="R393" s="668">
        <f t="shared" si="194"/>
        <v>410</v>
      </c>
      <c r="S393" s="666">
        <f t="shared" si="195"/>
        <v>8620</v>
      </c>
      <c r="T393" s="723">
        <f t="shared" si="196"/>
        <v>-10</v>
      </c>
      <c r="U393">
        <f t="shared" si="197"/>
        <v>10</v>
      </c>
    </row>
    <row r="394" spans="1:21" ht="18" customHeight="1">
      <c r="A394" s="660">
        <v>8</v>
      </c>
      <c r="B394" s="661"/>
      <c r="C394" s="661"/>
      <c r="D394" s="661" t="s">
        <v>1036</v>
      </c>
      <c r="E394" s="865" t="s">
        <v>1037</v>
      </c>
      <c r="F394" s="660" t="s">
        <v>604</v>
      </c>
      <c r="G394" s="664"/>
      <c r="H394" s="665" t="s">
        <v>532</v>
      </c>
      <c r="I394" s="666">
        <v>8700</v>
      </c>
      <c r="J394" s="667">
        <v>19541</v>
      </c>
      <c r="K394" s="668">
        <f t="shared" si="190"/>
        <v>8700</v>
      </c>
      <c r="L394" s="669">
        <v>1500</v>
      </c>
      <c r="M394" s="667">
        <v>19541</v>
      </c>
      <c r="N394" s="670">
        <f t="shared" si="191"/>
        <v>1500</v>
      </c>
      <c r="O394" s="668">
        <f t="shared" si="192"/>
        <v>10200</v>
      </c>
      <c r="P394" s="669">
        <f t="shared" si="193"/>
        <v>472</v>
      </c>
      <c r="Q394" s="667">
        <v>19541</v>
      </c>
      <c r="R394" s="668">
        <f t="shared" si="194"/>
        <v>472</v>
      </c>
      <c r="S394" s="790">
        <f t="shared" si="195"/>
        <v>10672</v>
      </c>
      <c r="T394" s="723">
        <f>(9440*1)-O394</f>
        <v>-760</v>
      </c>
      <c r="U394" s="659">
        <f>+I394+L394-9440</f>
        <v>760</v>
      </c>
    </row>
    <row r="395" spans="1:21" ht="18" customHeight="1">
      <c r="A395" s="709">
        <v>9</v>
      </c>
      <c r="B395" s="661"/>
      <c r="C395" s="661"/>
      <c r="D395" s="661"/>
      <c r="E395" s="865" t="s">
        <v>1038</v>
      </c>
      <c r="F395" s="660" t="s">
        <v>531</v>
      </c>
      <c r="G395" s="664"/>
      <c r="H395" s="665" t="s">
        <v>532</v>
      </c>
      <c r="I395" s="666">
        <v>6710</v>
      </c>
      <c r="J395" s="667">
        <v>19541</v>
      </c>
      <c r="K395" s="668">
        <f t="shared" si="190"/>
        <v>6710</v>
      </c>
      <c r="L395" s="669">
        <v>1500</v>
      </c>
      <c r="M395" s="667">
        <v>19541</v>
      </c>
      <c r="N395" s="670">
        <f t="shared" si="191"/>
        <v>1500</v>
      </c>
      <c r="O395" s="668">
        <f t="shared" si="192"/>
        <v>8210</v>
      </c>
      <c r="P395" s="669">
        <f t="shared" si="193"/>
        <v>410</v>
      </c>
      <c r="Q395" s="667">
        <v>19541</v>
      </c>
      <c r="R395" s="668">
        <f t="shared" si="194"/>
        <v>410</v>
      </c>
      <c r="S395" s="666">
        <f t="shared" si="195"/>
        <v>8620</v>
      </c>
      <c r="T395" s="723">
        <f aca="true" t="shared" si="198" ref="T395:T401">(8200*1)-O395</f>
        <v>-10</v>
      </c>
      <c r="U395">
        <f aca="true" t="shared" si="199" ref="U395:U401">+I395+L395-8200</f>
        <v>10</v>
      </c>
    </row>
    <row r="396" spans="1:21" ht="18" customHeight="1">
      <c r="A396" s="660">
        <v>10</v>
      </c>
      <c r="B396" s="661"/>
      <c r="C396" s="661"/>
      <c r="D396" s="661"/>
      <c r="E396" s="865" t="s">
        <v>1039</v>
      </c>
      <c r="F396" s="660" t="s">
        <v>531</v>
      </c>
      <c r="G396" s="664"/>
      <c r="H396" s="665" t="s">
        <v>532</v>
      </c>
      <c r="I396" s="666">
        <v>6710</v>
      </c>
      <c r="J396" s="667">
        <v>19541</v>
      </c>
      <c r="K396" s="668">
        <f t="shared" si="190"/>
        <v>6710</v>
      </c>
      <c r="L396" s="669">
        <v>1500</v>
      </c>
      <c r="M396" s="667">
        <v>19541</v>
      </c>
      <c r="N396" s="670">
        <f t="shared" si="191"/>
        <v>1500</v>
      </c>
      <c r="O396" s="668">
        <f t="shared" si="192"/>
        <v>8210</v>
      </c>
      <c r="P396" s="669">
        <f t="shared" si="193"/>
        <v>410</v>
      </c>
      <c r="Q396" s="667">
        <v>19541</v>
      </c>
      <c r="R396" s="668">
        <f t="shared" si="194"/>
        <v>410</v>
      </c>
      <c r="S396" s="666">
        <f t="shared" si="195"/>
        <v>8620</v>
      </c>
      <c r="T396" s="723">
        <f t="shared" si="198"/>
        <v>-10</v>
      </c>
      <c r="U396">
        <f t="shared" si="199"/>
        <v>10</v>
      </c>
    </row>
    <row r="397" spans="1:21" ht="18" customHeight="1">
      <c r="A397" s="709">
        <v>11</v>
      </c>
      <c r="B397" s="661"/>
      <c r="C397" s="661"/>
      <c r="D397" s="661" t="s">
        <v>761</v>
      </c>
      <c r="E397" s="865" t="s">
        <v>1040</v>
      </c>
      <c r="F397" s="660" t="s">
        <v>531</v>
      </c>
      <c r="G397" s="664"/>
      <c r="H397" s="665" t="s">
        <v>532</v>
      </c>
      <c r="I397" s="666">
        <v>6710</v>
      </c>
      <c r="J397" s="667">
        <v>19541</v>
      </c>
      <c r="K397" s="668">
        <f t="shared" si="190"/>
        <v>6710</v>
      </c>
      <c r="L397" s="669">
        <v>1500</v>
      </c>
      <c r="M397" s="667">
        <v>19541</v>
      </c>
      <c r="N397" s="670">
        <f t="shared" si="191"/>
        <v>1500</v>
      </c>
      <c r="O397" s="668">
        <f t="shared" si="192"/>
        <v>8210</v>
      </c>
      <c r="P397" s="669">
        <f t="shared" si="193"/>
        <v>410</v>
      </c>
      <c r="Q397" s="667">
        <v>19541</v>
      </c>
      <c r="R397" s="668">
        <f t="shared" si="194"/>
        <v>410</v>
      </c>
      <c r="S397" s="666">
        <f t="shared" si="195"/>
        <v>8620</v>
      </c>
      <c r="T397" s="723">
        <f t="shared" si="198"/>
        <v>-10</v>
      </c>
      <c r="U397">
        <f t="shared" si="199"/>
        <v>10</v>
      </c>
    </row>
    <row r="398" spans="1:21" ht="18" customHeight="1">
      <c r="A398" s="660">
        <v>12</v>
      </c>
      <c r="B398" s="661"/>
      <c r="C398" s="661"/>
      <c r="D398" s="661"/>
      <c r="E398" s="865" t="s">
        <v>1041</v>
      </c>
      <c r="F398" s="660" t="s">
        <v>531</v>
      </c>
      <c r="G398" s="664"/>
      <c r="H398" s="665" t="s">
        <v>532</v>
      </c>
      <c r="I398" s="666">
        <v>6710</v>
      </c>
      <c r="J398" s="667">
        <v>19541</v>
      </c>
      <c r="K398" s="668">
        <f t="shared" si="190"/>
        <v>6710</v>
      </c>
      <c r="L398" s="669">
        <v>1500</v>
      </c>
      <c r="M398" s="667">
        <v>19541</v>
      </c>
      <c r="N398" s="670">
        <f t="shared" si="191"/>
        <v>1500</v>
      </c>
      <c r="O398" s="668">
        <f t="shared" si="192"/>
        <v>8210</v>
      </c>
      <c r="P398" s="669">
        <f t="shared" si="193"/>
        <v>410</v>
      </c>
      <c r="Q398" s="667">
        <v>19541</v>
      </c>
      <c r="R398" s="668">
        <f t="shared" si="194"/>
        <v>410</v>
      </c>
      <c r="S398" s="666">
        <f t="shared" si="195"/>
        <v>8620</v>
      </c>
      <c r="T398" s="723">
        <f t="shared" si="198"/>
        <v>-10</v>
      </c>
      <c r="U398">
        <f t="shared" si="199"/>
        <v>10</v>
      </c>
    </row>
    <row r="399" spans="1:21" ht="18" customHeight="1">
      <c r="A399" s="709">
        <v>13</v>
      </c>
      <c r="B399" s="661"/>
      <c r="C399" s="661"/>
      <c r="D399" s="661"/>
      <c r="E399" s="865" t="s">
        <v>1042</v>
      </c>
      <c r="F399" s="660" t="s">
        <v>531</v>
      </c>
      <c r="G399" s="664"/>
      <c r="H399" s="665" t="s">
        <v>532</v>
      </c>
      <c r="I399" s="666">
        <v>6710</v>
      </c>
      <c r="J399" s="667">
        <v>19541</v>
      </c>
      <c r="K399" s="668">
        <f t="shared" si="190"/>
        <v>6710</v>
      </c>
      <c r="L399" s="669">
        <v>1500</v>
      </c>
      <c r="M399" s="667">
        <v>19541</v>
      </c>
      <c r="N399" s="670">
        <f t="shared" si="191"/>
        <v>1500</v>
      </c>
      <c r="O399" s="668">
        <f t="shared" si="192"/>
        <v>8210</v>
      </c>
      <c r="P399" s="669">
        <f t="shared" si="193"/>
        <v>410</v>
      </c>
      <c r="Q399" s="667">
        <v>19541</v>
      </c>
      <c r="R399" s="668">
        <f t="shared" si="194"/>
        <v>410</v>
      </c>
      <c r="S399" s="666">
        <f t="shared" si="195"/>
        <v>8620</v>
      </c>
      <c r="T399" s="723">
        <f t="shared" si="198"/>
        <v>-10</v>
      </c>
      <c r="U399">
        <f t="shared" si="199"/>
        <v>10</v>
      </c>
    </row>
    <row r="400" spans="1:21" ht="18" customHeight="1">
      <c r="A400" s="660">
        <v>14</v>
      </c>
      <c r="B400" s="661"/>
      <c r="C400" s="661"/>
      <c r="D400" s="661" t="s">
        <v>1043</v>
      </c>
      <c r="E400" s="865" t="s">
        <v>1044</v>
      </c>
      <c r="F400" s="660" t="s">
        <v>531</v>
      </c>
      <c r="G400" s="664"/>
      <c r="H400" s="665" t="s">
        <v>532</v>
      </c>
      <c r="I400" s="666">
        <v>6710</v>
      </c>
      <c r="J400" s="667">
        <v>19541</v>
      </c>
      <c r="K400" s="668">
        <f t="shared" si="190"/>
        <v>6710</v>
      </c>
      <c r="L400" s="669">
        <v>1500</v>
      </c>
      <c r="M400" s="667">
        <v>19541</v>
      </c>
      <c r="N400" s="670">
        <f t="shared" si="191"/>
        <v>1500</v>
      </c>
      <c r="O400" s="668">
        <f t="shared" si="192"/>
        <v>8210</v>
      </c>
      <c r="P400" s="669">
        <f t="shared" si="193"/>
        <v>410</v>
      </c>
      <c r="Q400" s="667">
        <v>19541</v>
      </c>
      <c r="R400" s="668">
        <f t="shared" si="194"/>
        <v>410</v>
      </c>
      <c r="S400" s="666">
        <f t="shared" si="195"/>
        <v>8620</v>
      </c>
      <c r="T400" s="723">
        <f t="shared" si="198"/>
        <v>-10</v>
      </c>
      <c r="U400">
        <f t="shared" si="199"/>
        <v>10</v>
      </c>
    </row>
    <row r="401" spans="1:21" ht="18" customHeight="1">
      <c r="A401" s="713">
        <v>15</v>
      </c>
      <c r="B401" s="691"/>
      <c r="C401" s="691"/>
      <c r="D401" s="691"/>
      <c r="E401" s="875" t="s">
        <v>1045</v>
      </c>
      <c r="F401" s="690" t="s">
        <v>531</v>
      </c>
      <c r="G401" s="693"/>
      <c r="H401" s="694" t="s">
        <v>532</v>
      </c>
      <c r="I401" s="695">
        <v>6710</v>
      </c>
      <c r="J401" s="667">
        <v>19541</v>
      </c>
      <c r="K401" s="668">
        <f t="shared" si="190"/>
        <v>6710</v>
      </c>
      <c r="L401" s="696">
        <v>1500</v>
      </c>
      <c r="M401" s="667">
        <v>19541</v>
      </c>
      <c r="N401" s="670">
        <f t="shared" si="191"/>
        <v>1500</v>
      </c>
      <c r="O401" s="698">
        <f t="shared" si="192"/>
        <v>8210</v>
      </c>
      <c r="P401" s="669">
        <f t="shared" si="193"/>
        <v>410</v>
      </c>
      <c r="Q401" s="667">
        <v>19541</v>
      </c>
      <c r="R401" s="668">
        <f t="shared" si="194"/>
        <v>410</v>
      </c>
      <c r="S401" s="695">
        <f t="shared" si="195"/>
        <v>8620</v>
      </c>
      <c r="T401" s="723">
        <f t="shared" si="198"/>
        <v>-10</v>
      </c>
      <c r="U401">
        <f t="shared" si="199"/>
        <v>10</v>
      </c>
    </row>
    <row r="402" spans="1:22" ht="18" customHeight="1">
      <c r="A402" s="674"/>
      <c r="B402" s="1147" t="s">
        <v>1046</v>
      </c>
      <c r="C402" s="1148"/>
      <c r="D402" s="1148"/>
      <c r="E402" s="1149"/>
      <c r="F402" s="674"/>
      <c r="G402" s="676"/>
      <c r="H402" s="675"/>
      <c r="I402" s="677">
        <f>SUM(I387:I401)</f>
        <v>102640</v>
      </c>
      <c r="J402" s="677"/>
      <c r="K402" s="677">
        <f>SUM(K387:K401)</f>
        <v>102640</v>
      </c>
      <c r="L402" s="677"/>
      <c r="M402" s="677"/>
      <c r="N402" s="677">
        <f>SUM(N387:N401)</f>
        <v>22500</v>
      </c>
      <c r="O402" s="677"/>
      <c r="P402" s="677"/>
      <c r="Q402" s="677"/>
      <c r="R402" s="678">
        <f>SUM(R387:R401)</f>
        <v>6212</v>
      </c>
      <c r="S402" s="678">
        <f>SUM(S387:S401)</f>
        <v>131352</v>
      </c>
      <c r="T402" s="745">
        <f>SUM(T387:T401)</f>
        <v>-900</v>
      </c>
      <c r="V402" t="s">
        <v>637</v>
      </c>
    </row>
    <row r="403" spans="1:21" ht="18" customHeight="1" thickBot="1">
      <c r="A403" s="680"/>
      <c r="B403" s="681"/>
      <c r="C403" s="681"/>
      <c r="D403" s="681"/>
      <c r="E403" s="681"/>
      <c r="F403" s="680"/>
      <c r="G403" s="683"/>
      <c r="H403" s="682"/>
      <c r="I403" s="684"/>
      <c r="J403" s="684"/>
      <c r="K403" s="684"/>
      <c r="L403" s="684"/>
      <c r="M403" s="684"/>
      <c r="N403" s="684"/>
      <c r="O403" s="684"/>
      <c r="P403" s="684"/>
      <c r="Q403" s="728" t="s">
        <v>540</v>
      </c>
      <c r="R403" s="685"/>
      <c r="S403" s="685">
        <f>+S402+T402</f>
        <v>130452</v>
      </c>
      <c r="T403" s="842"/>
      <c r="U403" s="843"/>
    </row>
    <row r="404" spans="1:21" ht="18" customHeight="1" thickTop="1">
      <c r="A404" s="700">
        <v>1</v>
      </c>
      <c r="B404" s="876" t="s">
        <v>67</v>
      </c>
      <c r="C404" s="793" t="s">
        <v>303</v>
      </c>
      <c r="D404" s="793" t="s">
        <v>764</v>
      </c>
      <c r="E404" s="793" t="s">
        <v>1047</v>
      </c>
      <c r="F404" s="747" t="s">
        <v>531</v>
      </c>
      <c r="G404" s="794"/>
      <c r="H404" s="652" t="s">
        <v>532</v>
      </c>
      <c r="I404" s="653">
        <v>6210</v>
      </c>
      <c r="J404" s="667">
        <v>19541</v>
      </c>
      <c r="K404" s="655">
        <f aca="true" t="shared" si="200" ref="K404:K416">I404*1</f>
        <v>6210</v>
      </c>
      <c r="L404" s="656">
        <v>1990</v>
      </c>
      <c r="M404" s="667">
        <v>19541</v>
      </c>
      <c r="N404" s="670">
        <f aca="true" t="shared" si="201" ref="N404:N416">L404*1</f>
        <v>1990</v>
      </c>
      <c r="O404" s="655">
        <f aca="true" t="shared" si="202" ref="O404:O416">+K404+N404</f>
        <v>8200</v>
      </c>
      <c r="P404" s="656">
        <f aca="true" t="shared" si="203" ref="P404:P416">(I404+L404-U404)*5/100</f>
        <v>410</v>
      </c>
      <c r="Q404" s="667">
        <v>19541</v>
      </c>
      <c r="R404" s="668">
        <f aca="true" t="shared" si="204" ref="R404:R416">P404*1</f>
        <v>410</v>
      </c>
      <c r="S404" s="707">
        <f aca="true" t="shared" si="205" ref="S404:S416">SUM(K404,N404,R404)</f>
        <v>8610</v>
      </c>
      <c r="T404" s="689">
        <f>(8200*1)-O404</f>
        <v>0</v>
      </c>
      <c r="U404">
        <f>+I404+L404-8200</f>
        <v>0</v>
      </c>
    </row>
    <row r="405" spans="1:21" ht="18" customHeight="1">
      <c r="A405" s="709">
        <v>2</v>
      </c>
      <c r="B405" s="724" t="s">
        <v>1048</v>
      </c>
      <c r="C405" s="710"/>
      <c r="D405" s="710"/>
      <c r="E405" s="710" t="s">
        <v>1049</v>
      </c>
      <c r="F405" s="709" t="s">
        <v>531</v>
      </c>
      <c r="G405" s="712"/>
      <c r="H405" s="665" t="s">
        <v>532</v>
      </c>
      <c r="I405" s="666">
        <v>6710</v>
      </c>
      <c r="J405" s="667">
        <v>19541</v>
      </c>
      <c r="K405" s="668">
        <f t="shared" si="200"/>
        <v>6710</v>
      </c>
      <c r="L405" s="669">
        <v>1500</v>
      </c>
      <c r="M405" s="667">
        <v>19541</v>
      </c>
      <c r="N405" s="670">
        <f t="shared" si="201"/>
        <v>1500</v>
      </c>
      <c r="O405" s="668">
        <f t="shared" si="202"/>
        <v>8210</v>
      </c>
      <c r="P405" s="669">
        <f t="shared" si="203"/>
        <v>410</v>
      </c>
      <c r="Q405" s="667">
        <v>19541</v>
      </c>
      <c r="R405" s="668">
        <f t="shared" si="204"/>
        <v>410</v>
      </c>
      <c r="S405" s="669">
        <f t="shared" si="205"/>
        <v>8620</v>
      </c>
      <c r="T405" s="671">
        <f>(8200*1)-O405</f>
        <v>-10</v>
      </c>
      <c r="U405">
        <f>+I405+L405-8200</f>
        <v>10</v>
      </c>
    </row>
    <row r="406" spans="1:21" ht="18" customHeight="1">
      <c r="A406" s="709">
        <v>3</v>
      </c>
      <c r="B406" s="710"/>
      <c r="C406" s="710"/>
      <c r="D406" s="710"/>
      <c r="E406" s="710" t="s">
        <v>1050</v>
      </c>
      <c r="F406" s="709" t="s">
        <v>531</v>
      </c>
      <c r="G406" s="712"/>
      <c r="H406" s="665" t="s">
        <v>532</v>
      </c>
      <c r="I406" s="666">
        <v>6710</v>
      </c>
      <c r="J406" s="667">
        <v>19541</v>
      </c>
      <c r="K406" s="668">
        <f t="shared" si="200"/>
        <v>6710</v>
      </c>
      <c r="L406" s="669">
        <v>1500</v>
      </c>
      <c r="M406" s="667">
        <v>19541</v>
      </c>
      <c r="N406" s="670">
        <f t="shared" si="201"/>
        <v>1500</v>
      </c>
      <c r="O406" s="668">
        <f t="shared" si="202"/>
        <v>8210</v>
      </c>
      <c r="P406" s="669">
        <f t="shared" si="203"/>
        <v>410</v>
      </c>
      <c r="Q406" s="667">
        <v>19541</v>
      </c>
      <c r="R406" s="668">
        <f t="shared" si="204"/>
        <v>410</v>
      </c>
      <c r="S406" s="669">
        <f t="shared" si="205"/>
        <v>8620</v>
      </c>
      <c r="T406" s="671">
        <f>(8200*1)-O406</f>
        <v>-10</v>
      </c>
      <c r="U406">
        <f>+I406+L406-8200</f>
        <v>10</v>
      </c>
    </row>
    <row r="407" spans="1:21" ht="18" customHeight="1">
      <c r="A407" s="709">
        <v>4</v>
      </c>
      <c r="B407" s="710"/>
      <c r="C407" s="710"/>
      <c r="D407" s="710"/>
      <c r="E407" s="710" t="s">
        <v>1051</v>
      </c>
      <c r="F407" s="709" t="s">
        <v>531</v>
      </c>
      <c r="G407" s="712"/>
      <c r="H407" s="665" t="s">
        <v>532</v>
      </c>
      <c r="I407" s="666">
        <v>6710</v>
      </c>
      <c r="J407" s="667">
        <v>19541</v>
      </c>
      <c r="K407" s="668">
        <f t="shared" si="200"/>
        <v>6710</v>
      </c>
      <c r="L407" s="669">
        <v>1500</v>
      </c>
      <c r="M407" s="667">
        <v>19541</v>
      </c>
      <c r="N407" s="670">
        <f t="shared" si="201"/>
        <v>1500</v>
      </c>
      <c r="O407" s="668">
        <f t="shared" si="202"/>
        <v>8210</v>
      </c>
      <c r="P407" s="669">
        <f t="shared" si="203"/>
        <v>410</v>
      </c>
      <c r="Q407" s="667">
        <v>19541</v>
      </c>
      <c r="R407" s="668">
        <f t="shared" si="204"/>
        <v>410</v>
      </c>
      <c r="S407" s="669">
        <f t="shared" si="205"/>
        <v>8620</v>
      </c>
      <c r="T407" s="671">
        <f>(8200*1)-O407</f>
        <v>-10</v>
      </c>
      <c r="U407">
        <f>+I407+L407-8200</f>
        <v>10</v>
      </c>
    </row>
    <row r="408" spans="1:21" ht="18" customHeight="1">
      <c r="A408" s="709">
        <v>5</v>
      </c>
      <c r="B408" s="710"/>
      <c r="C408" s="710"/>
      <c r="D408" s="710" t="s">
        <v>609</v>
      </c>
      <c r="E408" s="710" t="s">
        <v>1052</v>
      </c>
      <c r="F408" s="709" t="s">
        <v>531</v>
      </c>
      <c r="G408" s="712"/>
      <c r="H408" s="665" t="s">
        <v>532</v>
      </c>
      <c r="I408" s="666">
        <v>6710</v>
      </c>
      <c r="J408" s="667">
        <v>19541</v>
      </c>
      <c r="K408" s="668">
        <f t="shared" si="200"/>
        <v>6710</v>
      </c>
      <c r="L408" s="669">
        <v>1500</v>
      </c>
      <c r="M408" s="667">
        <v>19541</v>
      </c>
      <c r="N408" s="670">
        <f t="shared" si="201"/>
        <v>1500</v>
      </c>
      <c r="O408" s="668">
        <f t="shared" si="202"/>
        <v>8210</v>
      </c>
      <c r="P408" s="669">
        <f t="shared" si="203"/>
        <v>410</v>
      </c>
      <c r="Q408" s="667">
        <v>19541</v>
      </c>
      <c r="R408" s="668">
        <f t="shared" si="204"/>
        <v>410</v>
      </c>
      <c r="S408" s="669">
        <f t="shared" si="205"/>
        <v>8620</v>
      </c>
      <c r="T408" s="671">
        <f>(8200*1)-O408</f>
        <v>-10</v>
      </c>
      <c r="U408">
        <f>+I408+L408-8200</f>
        <v>10</v>
      </c>
    </row>
    <row r="409" spans="1:21" ht="18" customHeight="1">
      <c r="A409" s="709">
        <v>6</v>
      </c>
      <c r="B409" s="710" t="s">
        <v>1053</v>
      </c>
      <c r="C409" s="710"/>
      <c r="D409" s="710"/>
      <c r="E409" s="710" t="s">
        <v>1054</v>
      </c>
      <c r="F409" s="709" t="s">
        <v>604</v>
      </c>
      <c r="G409" s="712"/>
      <c r="H409" s="665" t="s">
        <v>532</v>
      </c>
      <c r="I409" s="666">
        <v>7940</v>
      </c>
      <c r="J409" s="667">
        <v>19541</v>
      </c>
      <c r="K409" s="668">
        <f t="shared" si="200"/>
        <v>7940</v>
      </c>
      <c r="L409" s="669">
        <v>1500</v>
      </c>
      <c r="M409" s="667">
        <v>19541</v>
      </c>
      <c r="N409" s="670">
        <f t="shared" si="201"/>
        <v>1500</v>
      </c>
      <c r="O409" s="668">
        <f t="shared" si="202"/>
        <v>9440</v>
      </c>
      <c r="P409" s="669">
        <f t="shared" si="203"/>
        <v>472</v>
      </c>
      <c r="Q409" s="667">
        <v>19541</v>
      </c>
      <c r="R409" s="668">
        <f t="shared" si="204"/>
        <v>472</v>
      </c>
      <c r="S409" s="669">
        <f t="shared" si="205"/>
        <v>9912</v>
      </c>
      <c r="T409" s="671">
        <f>(9440*1)-O409</f>
        <v>0</v>
      </c>
      <c r="U409" s="659">
        <f>+I409+L409-9440</f>
        <v>0</v>
      </c>
    </row>
    <row r="410" spans="1:21" ht="18" customHeight="1">
      <c r="A410" s="709">
        <v>7</v>
      </c>
      <c r="B410" s="710"/>
      <c r="C410" s="710"/>
      <c r="D410" s="710"/>
      <c r="E410" s="710" t="s">
        <v>1055</v>
      </c>
      <c r="F410" s="709" t="s">
        <v>531</v>
      </c>
      <c r="G410" s="712"/>
      <c r="H410" s="665" t="s">
        <v>532</v>
      </c>
      <c r="I410" s="666">
        <v>6710</v>
      </c>
      <c r="J410" s="667">
        <v>19541</v>
      </c>
      <c r="K410" s="668">
        <f t="shared" si="200"/>
        <v>6710</v>
      </c>
      <c r="L410" s="669">
        <v>1500</v>
      </c>
      <c r="M410" s="667">
        <v>19541</v>
      </c>
      <c r="N410" s="670">
        <f t="shared" si="201"/>
        <v>1500</v>
      </c>
      <c r="O410" s="668">
        <f t="shared" si="202"/>
        <v>8210</v>
      </c>
      <c r="P410" s="669">
        <f t="shared" si="203"/>
        <v>410</v>
      </c>
      <c r="Q410" s="667">
        <v>19541</v>
      </c>
      <c r="R410" s="668">
        <f t="shared" si="204"/>
        <v>410</v>
      </c>
      <c r="S410" s="669">
        <f t="shared" si="205"/>
        <v>8620</v>
      </c>
      <c r="T410" s="671">
        <f>(8200*1)-O410</f>
        <v>-10</v>
      </c>
      <c r="U410">
        <f>+I410+L410-8200</f>
        <v>10</v>
      </c>
    </row>
    <row r="411" spans="1:21" ht="18" customHeight="1">
      <c r="A411" s="709">
        <v>8</v>
      </c>
      <c r="B411" s="710"/>
      <c r="C411" s="710"/>
      <c r="D411" s="710" t="s">
        <v>1056</v>
      </c>
      <c r="E411" s="710" t="s">
        <v>1057</v>
      </c>
      <c r="F411" s="709" t="s">
        <v>604</v>
      </c>
      <c r="G411" s="712"/>
      <c r="H411" s="665" t="s">
        <v>532</v>
      </c>
      <c r="I411" s="666">
        <v>8320</v>
      </c>
      <c r="J411" s="667">
        <v>19541</v>
      </c>
      <c r="K411" s="668">
        <f t="shared" si="200"/>
        <v>8320</v>
      </c>
      <c r="L411" s="669">
        <v>1500</v>
      </c>
      <c r="M411" s="667">
        <v>19541</v>
      </c>
      <c r="N411" s="670">
        <f t="shared" si="201"/>
        <v>1500</v>
      </c>
      <c r="O411" s="668">
        <f t="shared" si="202"/>
        <v>9820</v>
      </c>
      <c r="P411" s="669">
        <f t="shared" si="203"/>
        <v>472</v>
      </c>
      <c r="Q411" s="667">
        <v>19541</v>
      </c>
      <c r="R411" s="668">
        <f t="shared" si="204"/>
        <v>472</v>
      </c>
      <c r="S411" s="840">
        <f t="shared" si="205"/>
        <v>10292</v>
      </c>
      <c r="T411" s="671">
        <f>(9440*1)-O411</f>
        <v>-380</v>
      </c>
      <c r="U411" s="659">
        <f>+I411+L411-9440</f>
        <v>380</v>
      </c>
    </row>
    <row r="412" spans="1:21" ht="18" customHeight="1">
      <c r="A412" s="709">
        <v>9</v>
      </c>
      <c r="B412" s="710"/>
      <c r="C412" s="710"/>
      <c r="D412" s="710"/>
      <c r="E412" s="710" t="s">
        <v>1058</v>
      </c>
      <c r="F412" s="709" t="s">
        <v>531</v>
      </c>
      <c r="G412" s="712"/>
      <c r="H412" s="665" t="s">
        <v>532</v>
      </c>
      <c r="I412" s="666">
        <v>6710</v>
      </c>
      <c r="J412" s="667">
        <v>19541</v>
      </c>
      <c r="K412" s="668">
        <f t="shared" si="200"/>
        <v>6710</v>
      </c>
      <c r="L412" s="669">
        <v>1500</v>
      </c>
      <c r="M412" s="667">
        <v>19541</v>
      </c>
      <c r="N412" s="670">
        <f t="shared" si="201"/>
        <v>1500</v>
      </c>
      <c r="O412" s="668">
        <f t="shared" si="202"/>
        <v>8210</v>
      </c>
      <c r="P412" s="669">
        <f t="shared" si="203"/>
        <v>410</v>
      </c>
      <c r="Q412" s="667">
        <v>19541</v>
      </c>
      <c r="R412" s="668">
        <f t="shared" si="204"/>
        <v>410</v>
      </c>
      <c r="S412" s="669">
        <f t="shared" si="205"/>
        <v>8620</v>
      </c>
      <c r="T412" s="671">
        <f>(8200*1)-O412</f>
        <v>-10</v>
      </c>
      <c r="U412">
        <f>+I412+L412-8200</f>
        <v>10</v>
      </c>
    </row>
    <row r="413" spans="1:21" ht="18" customHeight="1">
      <c r="A413" s="709">
        <v>10</v>
      </c>
      <c r="B413" s="710"/>
      <c r="C413" s="710"/>
      <c r="D413" s="710" t="s">
        <v>1059</v>
      </c>
      <c r="E413" s="710" t="s">
        <v>1060</v>
      </c>
      <c r="F413" s="709" t="s">
        <v>531</v>
      </c>
      <c r="G413" s="712"/>
      <c r="H413" s="665" t="s">
        <v>532</v>
      </c>
      <c r="I413" s="666">
        <v>6710</v>
      </c>
      <c r="J413" s="667">
        <v>19541</v>
      </c>
      <c r="K413" s="668">
        <f t="shared" si="200"/>
        <v>6710</v>
      </c>
      <c r="L413" s="669">
        <v>1500</v>
      </c>
      <c r="M413" s="667">
        <v>19541</v>
      </c>
      <c r="N413" s="670">
        <f t="shared" si="201"/>
        <v>1500</v>
      </c>
      <c r="O413" s="668">
        <f t="shared" si="202"/>
        <v>8210</v>
      </c>
      <c r="P413" s="669">
        <f t="shared" si="203"/>
        <v>410</v>
      </c>
      <c r="Q413" s="667">
        <v>19541</v>
      </c>
      <c r="R413" s="668">
        <f t="shared" si="204"/>
        <v>410</v>
      </c>
      <c r="S413" s="669">
        <f t="shared" si="205"/>
        <v>8620</v>
      </c>
      <c r="T413" s="671">
        <f>(8200*1)-O413</f>
        <v>-10</v>
      </c>
      <c r="U413">
        <f>+I413+L413-8200</f>
        <v>10</v>
      </c>
    </row>
    <row r="414" spans="1:21" ht="18" customHeight="1">
      <c r="A414" s="709">
        <v>11</v>
      </c>
      <c r="B414" s="710"/>
      <c r="C414" s="710"/>
      <c r="D414" s="710"/>
      <c r="E414" s="710" t="s">
        <v>1061</v>
      </c>
      <c r="F414" s="709" t="s">
        <v>531</v>
      </c>
      <c r="G414" s="712"/>
      <c r="H414" s="665" t="s">
        <v>532</v>
      </c>
      <c r="I414" s="666">
        <v>6710</v>
      </c>
      <c r="J414" s="667">
        <v>19541</v>
      </c>
      <c r="K414" s="668">
        <f t="shared" si="200"/>
        <v>6710</v>
      </c>
      <c r="L414" s="669">
        <v>1500</v>
      </c>
      <c r="M414" s="667">
        <v>19541</v>
      </c>
      <c r="N414" s="670">
        <f t="shared" si="201"/>
        <v>1500</v>
      </c>
      <c r="O414" s="668">
        <f t="shared" si="202"/>
        <v>8210</v>
      </c>
      <c r="P414" s="669">
        <f t="shared" si="203"/>
        <v>410</v>
      </c>
      <c r="Q414" s="667">
        <v>19541</v>
      </c>
      <c r="R414" s="668">
        <f t="shared" si="204"/>
        <v>410</v>
      </c>
      <c r="S414" s="669">
        <f t="shared" si="205"/>
        <v>8620</v>
      </c>
      <c r="T414" s="671">
        <f>(8200*1)-O414</f>
        <v>-10</v>
      </c>
      <c r="U414">
        <f>+I414+L414-8200</f>
        <v>10</v>
      </c>
    </row>
    <row r="415" spans="1:21" ht="18" customHeight="1">
      <c r="A415" s="709">
        <v>12</v>
      </c>
      <c r="B415" s="710"/>
      <c r="C415" s="710"/>
      <c r="D415" s="710"/>
      <c r="E415" s="710" t="s">
        <v>1062</v>
      </c>
      <c r="F415" s="709" t="s">
        <v>531</v>
      </c>
      <c r="G415" s="712"/>
      <c r="H415" s="665" t="s">
        <v>532</v>
      </c>
      <c r="I415" s="666">
        <v>6710</v>
      </c>
      <c r="J415" s="667">
        <v>19541</v>
      </c>
      <c r="K415" s="668">
        <f t="shared" si="200"/>
        <v>6710</v>
      </c>
      <c r="L415" s="669">
        <v>1500</v>
      </c>
      <c r="M415" s="667">
        <v>19541</v>
      </c>
      <c r="N415" s="670">
        <f t="shared" si="201"/>
        <v>1500</v>
      </c>
      <c r="O415" s="668">
        <f t="shared" si="202"/>
        <v>8210</v>
      </c>
      <c r="P415" s="669">
        <f t="shared" si="203"/>
        <v>410</v>
      </c>
      <c r="Q415" s="667">
        <v>19541</v>
      </c>
      <c r="R415" s="668">
        <f t="shared" si="204"/>
        <v>410</v>
      </c>
      <c r="S415" s="669">
        <f t="shared" si="205"/>
        <v>8620</v>
      </c>
      <c r="T415" s="671">
        <f>(8200*1)-O415</f>
        <v>-10</v>
      </c>
      <c r="U415">
        <f>+I415+L415-8200</f>
        <v>10</v>
      </c>
    </row>
    <row r="416" spans="1:21" ht="18" customHeight="1">
      <c r="A416" s="713">
        <v>13</v>
      </c>
      <c r="B416" s="715"/>
      <c r="C416" s="844"/>
      <c r="D416" s="844"/>
      <c r="E416" s="844" t="s">
        <v>1063</v>
      </c>
      <c r="F416" s="810" t="s">
        <v>531</v>
      </c>
      <c r="G416" s="845"/>
      <c r="H416" s="763" t="s">
        <v>532</v>
      </c>
      <c r="I416" s="764">
        <v>6710</v>
      </c>
      <c r="J416" s="667">
        <v>19541</v>
      </c>
      <c r="K416" s="802">
        <f t="shared" si="200"/>
        <v>6710</v>
      </c>
      <c r="L416" s="803">
        <v>1500</v>
      </c>
      <c r="M416" s="667">
        <v>19541</v>
      </c>
      <c r="N416" s="670">
        <f t="shared" si="201"/>
        <v>1500</v>
      </c>
      <c r="O416" s="802">
        <f t="shared" si="202"/>
        <v>8210</v>
      </c>
      <c r="P416" s="803">
        <f t="shared" si="203"/>
        <v>410</v>
      </c>
      <c r="Q416" s="667">
        <v>19541</v>
      </c>
      <c r="R416" s="668">
        <f t="shared" si="204"/>
        <v>410</v>
      </c>
      <c r="S416" s="803">
        <f t="shared" si="205"/>
        <v>8620</v>
      </c>
      <c r="T416" s="671">
        <f>(8200*1)-O416</f>
        <v>-10</v>
      </c>
      <c r="U416">
        <f>+I416+L416-8200</f>
        <v>10</v>
      </c>
    </row>
    <row r="417" spans="1:20" ht="18" customHeight="1">
      <c r="A417" s="674"/>
      <c r="B417" s="1147" t="s">
        <v>1064</v>
      </c>
      <c r="C417" s="1148"/>
      <c r="D417" s="1148"/>
      <c r="E417" s="1149"/>
      <c r="F417" s="674"/>
      <c r="G417" s="676"/>
      <c r="H417" s="675"/>
      <c r="I417" s="677">
        <f>SUM(I404:I416)</f>
        <v>89570</v>
      </c>
      <c r="J417" s="677"/>
      <c r="K417" s="718">
        <f>SUM(K404:K416)</f>
        <v>89570</v>
      </c>
      <c r="L417" s="677">
        <f>SUM(L404:L416)</f>
        <v>19990</v>
      </c>
      <c r="M417" s="677"/>
      <c r="N417" s="677">
        <f>SUM(N404:N416)</f>
        <v>19990</v>
      </c>
      <c r="O417" s="677"/>
      <c r="P417" s="677">
        <f>SUM(P404:P416)</f>
        <v>5454</v>
      </c>
      <c r="Q417" s="677"/>
      <c r="R417" s="677">
        <f>SUM(R404:R416)</f>
        <v>5454</v>
      </c>
      <c r="S417" s="678">
        <f>SUM(S404:S416)</f>
        <v>115014</v>
      </c>
      <c r="T417" s="719">
        <f>SUM(T404:T416)</f>
        <v>-480</v>
      </c>
    </row>
    <row r="418" spans="1:21" ht="18" customHeight="1" thickBot="1">
      <c r="A418" s="680"/>
      <c r="B418" s="681"/>
      <c r="C418" s="681"/>
      <c r="D418" s="681"/>
      <c r="E418" s="681"/>
      <c r="F418" s="680"/>
      <c r="G418" s="683"/>
      <c r="H418" s="682"/>
      <c r="I418" s="684"/>
      <c r="J418" s="684"/>
      <c r="K418" s="755"/>
      <c r="L418" s="684"/>
      <c r="M418" s="684"/>
      <c r="N418" s="684"/>
      <c r="O418" s="684"/>
      <c r="P418" s="684"/>
      <c r="Q418" s="728" t="s">
        <v>540</v>
      </c>
      <c r="R418" s="728"/>
      <c r="S418" s="685">
        <f>+S417+T417</f>
        <v>114534</v>
      </c>
      <c r="T418" s="842"/>
      <c r="U418" s="843"/>
    </row>
    <row r="419" spans="1:21" ht="18" customHeight="1" thickTop="1">
      <c r="A419" s="700">
        <v>1</v>
      </c>
      <c r="B419" s="876" t="s">
        <v>67</v>
      </c>
      <c r="C419" s="703" t="s">
        <v>142</v>
      </c>
      <c r="D419" s="703" t="s">
        <v>1065</v>
      </c>
      <c r="E419" s="703" t="s">
        <v>1066</v>
      </c>
      <c r="F419" s="700" t="s">
        <v>604</v>
      </c>
      <c r="G419" s="705"/>
      <c r="H419" s="706" t="s">
        <v>532</v>
      </c>
      <c r="I419" s="666">
        <v>8320</v>
      </c>
      <c r="J419" s="667">
        <v>19541</v>
      </c>
      <c r="K419" s="668">
        <f aca="true" t="shared" si="206" ref="K419:K431">I419*1</f>
        <v>8320</v>
      </c>
      <c r="L419" s="669">
        <v>1500</v>
      </c>
      <c r="M419" s="667">
        <v>19541</v>
      </c>
      <c r="N419" s="670">
        <f aca="true" t="shared" si="207" ref="N419:N431">L419*1</f>
        <v>1500</v>
      </c>
      <c r="O419" s="668">
        <f aca="true" t="shared" si="208" ref="O419:O431">+K419+N419</f>
        <v>9820</v>
      </c>
      <c r="P419" s="669">
        <f aca="true" t="shared" si="209" ref="P419:P431">(I419+L419-U419)*5/100</f>
        <v>472</v>
      </c>
      <c r="Q419" s="667">
        <v>19541</v>
      </c>
      <c r="R419" s="668">
        <f aca="true" t="shared" si="210" ref="R419:R431">P419*1</f>
        <v>472</v>
      </c>
      <c r="S419" s="707">
        <f aca="true" t="shared" si="211" ref="S419:S431">SUM(K419,N419,R419)</f>
        <v>10292</v>
      </c>
      <c r="T419" s="689">
        <f>(9440*1)-O419</f>
        <v>-380</v>
      </c>
      <c r="U419" s="659">
        <f>+I419+L419-9440</f>
        <v>380</v>
      </c>
    </row>
    <row r="420" spans="1:21" ht="18" customHeight="1">
      <c r="A420" s="709">
        <v>2</v>
      </c>
      <c r="B420" s="724" t="s">
        <v>1067</v>
      </c>
      <c r="C420" s="710"/>
      <c r="D420" s="710"/>
      <c r="E420" s="710" t="s">
        <v>1068</v>
      </c>
      <c r="F420" s="709" t="s">
        <v>531</v>
      </c>
      <c r="G420" s="712"/>
      <c r="H420" s="665" t="s">
        <v>532</v>
      </c>
      <c r="I420" s="666">
        <v>6710</v>
      </c>
      <c r="J420" s="667">
        <v>19541</v>
      </c>
      <c r="K420" s="668">
        <f t="shared" si="206"/>
        <v>6710</v>
      </c>
      <c r="L420" s="669">
        <v>1500</v>
      </c>
      <c r="M420" s="667">
        <v>19541</v>
      </c>
      <c r="N420" s="670">
        <f t="shared" si="207"/>
        <v>1500</v>
      </c>
      <c r="O420" s="668">
        <f t="shared" si="208"/>
        <v>8210</v>
      </c>
      <c r="P420" s="669">
        <f t="shared" si="209"/>
        <v>410</v>
      </c>
      <c r="Q420" s="667">
        <v>19541</v>
      </c>
      <c r="R420" s="668">
        <f t="shared" si="210"/>
        <v>410</v>
      </c>
      <c r="S420" s="669">
        <f t="shared" si="211"/>
        <v>8620</v>
      </c>
      <c r="T420" s="671">
        <f aca="true" t="shared" si="212" ref="T420:T428">(8200*1)-O420</f>
        <v>-10</v>
      </c>
      <c r="U420">
        <f aca="true" t="shared" si="213" ref="U420:U431">+I420+L420-8200</f>
        <v>10</v>
      </c>
    </row>
    <row r="421" spans="1:21" ht="18" customHeight="1">
      <c r="A421" s="709">
        <v>3</v>
      </c>
      <c r="B421" s="710"/>
      <c r="C421" s="710"/>
      <c r="D421" s="710"/>
      <c r="E421" s="710" t="s">
        <v>1069</v>
      </c>
      <c r="F421" s="709" t="s">
        <v>531</v>
      </c>
      <c r="G421" s="712"/>
      <c r="H421" s="665" t="s">
        <v>532</v>
      </c>
      <c r="I421" s="666">
        <v>6710</v>
      </c>
      <c r="J421" s="667">
        <v>19541</v>
      </c>
      <c r="K421" s="668">
        <f t="shared" si="206"/>
        <v>6710</v>
      </c>
      <c r="L421" s="669">
        <v>1500</v>
      </c>
      <c r="M421" s="667">
        <v>19541</v>
      </c>
      <c r="N421" s="670">
        <f t="shared" si="207"/>
        <v>1500</v>
      </c>
      <c r="O421" s="668">
        <f t="shared" si="208"/>
        <v>8210</v>
      </c>
      <c r="P421" s="669">
        <f t="shared" si="209"/>
        <v>410</v>
      </c>
      <c r="Q421" s="667">
        <v>19541</v>
      </c>
      <c r="R421" s="668">
        <f t="shared" si="210"/>
        <v>410</v>
      </c>
      <c r="S421" s="669">
        <f t="shared" si="211"/>
        <v>8620</v>
      </c>
      <c r="T421" s="671">
        <f t="shared" si="212"/>
        <v>-10</v>
      </c>
      <c r="U421">
        <f t="shared" si="213"/>
        <v>10</v>
      </c>
    </row>
    <row r="422" spans="1:21" ht="18" customHeight="1">
      <c r="A422" s="709">
        <v>4</v>
      </c>
      <c r="B422" s="710"/>
      <c r="C422" s="710"/>
      <c r="D422" s="710" t="s">
        <v>693</v>
      </c>
      <c r="E422" s="710" t="s">
        <v>1070</v>
      </c>
      <c r="F422" s="709" t="s">
        <v>531</v>
      </c>
      <c r="G422" s="712"/>
      <c r="H422" s="665" t="s">
        <v>532</v>
      </c>
      <c r="I422" s="666">
        <v>6710</v>
      </c>
      <c r="J422" s="667">
        <v>19541</v>
      </c>
      <c r="K422" s="668">
        <f t="shared" si="206"/>
        <v>6710</v>
      </c>
      <c r="L422" s="669">
        <v>1500</v>
      </c>
      <c r="M422" s="667">
        <v>19541</v>
      </c>
      <c r="N422" s="670">
        <f t="shared" si="207"/>
        <v>1500</v>
      </c>
      <c r="O422" s="668">
        <f t="shared" si="208"/>
        <v>8210</v>
      </c>
      <c r="P422" s="669">
        <f t="shared" si="209"/>
        <v>410</v>
      </c>
      <c r="Q422" s="667">
        <v>19541</v>
      </c>
      <c r="R422" s="668">
        <f t="shared" si="210"/>
        <v>410</v>
      </c>
      <c r="S422" s="669">
        <f t="shared" si="211"/>
        <v>8620</v>
      </c>
      <c r="T422" s="671">
        <f t="shared" si="212"/>
        <v>-10</v>
      </c>
      <c r="U422">
        <f t="shared" si="213"/>
        <v>10</v>
      </c>
    </row>
    <row r="423" spans="1:21" ht="18" customHeight="1">
      <c r="A423" s="709">
        <v>5</v>
      </c>
      <c r="B423" s="710"/>
      <c r="C423" s="710"/>
      <c r="D423" s="710"/>
      <c r="E423" s="710" t="s">
        <v>1071</v>
      </c>
      <c r="F423" s="709" t="s">
        <v>531</v>
      </c>
      <c r="G423" s="712"/>
      <c r="H423" s="665" t="s">
        <v>532</v>
      </c>
      <c r="I423" s="666">
        <v>6710</v>
      </c>
      <c r="J423" s="667">
        <v>19541</v>
      </c>
      <c r="K423" s="668">
        <f t="shared" si="206"/>
        <v>6710</v>
      </c>
      <c r="L423" s="669">
        <v>1500</v>
      </c>
      <c r="M423" s="667">
        <v>19541</v>
      </c>
      <c r="N423" s="670">
        <f t="shared" si="207"/>
        <v>1500</v>
      </c>
      <c r="O423" s="668">
        <f t="shared" si="208"/>
        <v>8210</v>
      </c>
      <c r="P423" s="669">
        <f t="shared" si="209"/>
        <v>410</v>
      </c>
      <c r="Q423" s="667">
        <v>19541</v>
      </c>
      <c r="R423" s="668">
        <f t="shared" si="210"/>
        <v>410</v>
      </c>
      <c r="S423" s="669">
        <f t="shared" si="211"/>
        <v>8620</v>
      </c>
      <c r="T423" s="671">
        <f t="shared" si="212"/>
        <v>-10</v>
      </c>
      <c r="U423">
        <f t="shared" si="213"/>
        <v>10</v>
      </c>
    </row>
    <row r="424" spans="1:21" ht="18" customHeight="1">
      <c r="A424" s="709">
        <v>6</v>
      </c>
      <c r="B424" s="710"/>
      <c r="C424" s="710"/>
      <c r="D424" s="710" t="s">
        <v>1072</v>
      </c>
      <c r="E424" s="710" t="s">
        <v>1073</v>
      </c>
      <c r="F424" s="709" t="s">
        <v>531</v>
      </c>
      <c r="G424" s="712"/>
      <c r="H424" s="665" t="s">
        <v>532</v>
      </c>
      <c r="I424" s="666">
        <v>6710</v>
      </c>
      <c r="J424" s="667">
        <v>19541</v>
      </c>
      <c r="K424" s="668">
        <f t="shared" si="206"/>
        <v>6710</v>
      </c>
      <c r="L424" s="669">
        <v>1500</v>
      </c>
      <c r="M424" s="667">
        <v>19541</v>
      </c>
      <c r="N424" s="670">
        <f t="shared" si="207"/>
        <v>1500</v>
      </c>
      <c r="O424" s="668">
        <f t="shared" si="208"/>
        <v>8210</v>
      </c>
      <c r="P424" s="669">
        <f t="shared" si="209"/>
        <v>410</v>
      </c>
      <c r="Q424" s="667">
        <v>19541</v>
      </c>
      <c r="R424" s="668">
        <f t="shared" si="210"/>
        <v>410</v>
      </c>
      <c r="S424" s="669">
        <f t="shared" si="211"/>
        <v>8620</v>
      </c>
      <c r="T424" s="671">
        <f t="shared" si="212"/>
        <v>-10</v>
      </c>
      <c r="U424">
        <f t="shared" si="213"/>
        <v>10</v>
      </c>
    </row>
    <row r="425" spans="1:21" ht="18" customHeight="1">
      <c r="A425" s="709">
        <v>7</v>
      </c>
      <c r="B425" s="710"/>
      <c r="C425" s="710"/>
      <c r="D425" s="710"/>
      <c r="E425" s="710" t="s">
        <v>1074</v>
      </c>
      <c r="F425" s="709" t="s">
        <v>531</v>
      </c>
      <c r="G425" s="712"/>
      <c r="H425" s="665" t="s">
        <v>532</v>
      </c>
      <c r="I425" s="666">
        <v>6710</v>
      </c>
      <c r="J425" s="667">
        <v>19541</v>
      </c>
      <c r="K425" s="668">
        <f t="shared" si="206"/>
        <v>6710</v>
      </c>
      <c r="L425" s="669">
        <v>1500</v>
      </c>
      <c r="M425" s="667">
        <v>19541</v>
      </c>
      <c r="N425" s="670">
        <f t="shared" si="207"/>
        <v>1500</v>
      </c>
      <c r="O425" s="668">
        <f t="shared" si="208"/>
        <v>8210</v>
      </c>
      <c r="P425" s="669">
        <f t="shared" si="209"/>
        <v>410</v>
      </c>
      <c r="Q425" s="667">
        <v>19541</v>
      </c>
      <c r="R425" s="668">
        <f t="shared" si="210"/>
        <v>410</v>
      </c>
      <c r="S425" s="669">
        <f t="shared" si="211"/>
        <v>8620</v>
      </c>
      <c r="T425" s="671">
        <f t="shared" si="212"/>
        <v>-10</v>
      </c>
      <c r="U425">
        <f t="shared" si="213"/>
        <v>10</v>
      </c>
    </row>
    <row r="426" spans="1:21" ht="18" customHeight="1">
      <c r="A426" s="709">
        <v>8</v>
      </c>
      <c r="B426" s="710"/>
      <c r="C426" s="710"/>
      <c r="D426" s="710" t="s">
        <v>1075</v>
      </c>
      <c r="E426" s="710" t="s">
        <v>1076</v>
      </c>
      <c r="F426" s="709" t="s">
        <v>531</v>
      </c>
      <c r="G426" s="712"/>
      <c r="H426" s="665" t="s">
        <v>532</v>
      </c>
      <c r="I426" s="666">
        <v>6710</v>
      </c>
      <c r="J426" s="667">
        <v>19541</v>
      </c>
      <c r="K426" s="668">
        <f t="shared" si="206"/>
        <v>6710</v>
      </c>
      <c r="L426" s="669">
        <v>1500</v>
      </c>
      <c r="M426" s="667">
        <v>19541</v>
      </c>
      <c r="N426" s="670">
        <f t="shared" si="207"/>
        <v>1500</v>
      </c>
      <c r="O426" s="668">
        <f t="shared" si="208"/>
        <v>8210</v>
      </c>
      <c r="P426" s="669">
        <f t="shared" si="209"/>
        <v>410</v>
      </c>
      <c r="Q426" s="667">
        <v>19541</v>
      </c>
      <c r="R426" s="668">
        <f t="shared" si="210"/>
        <v>410</v>
      </c>
      <c r="S426" s="669">
        <f t="shared" si="211"/>
        <v>8620</v>
      </c>
      <c r="T426" s="671">
        <f t="shared" si="212"/>
        <v>-10</v>
      </c>
      <c r="U426">
        <f t="shared" si="213"/>
        <v>10</v>
      </c>
    </row>
    <row r="427" spans="1:21" ht="18" customHeight="1">
      <c r="A427" s="709">
        <v>9</v>
      </c>
      <c r="B427" s="710"/>
      <c r="C427" s="710"/>
      <c r="D427" s="710"/>
      <c r="E427" s="710" t="s">
        <v>1077</v>
      </c>
      <c r="F427" s="709" t="s">
        <v>531</v>
      </c>
      <c r="G427" s="712"/>
      <c r="H427" s="665" t="s">
        <v>532</v>
      </c>
      <c r="I427" s="666">
        <v>6710</v>
      </c>
      <c r="J427" s="667">
        <v>19541</v>
      </c>
      <c r="K427" s="668">
        <f t="shared" si="206"/>
        <v>6710</v>
      </c>
      <c r="L427" s="669">
        <v>1500</v>
      </c>
      <c r="M427" s="667">
        <v>19541</v>
      </c>
      <c r="N427" s="670">
        <f t="shared" si="207"/>
        <v>1500</v>
      </c>
      <c r="O427" s="668">
        <f t="shared" si="208"/>
        <v>8210</v>
      </c>
      <c r="P427" s="669">
        <f t="shared" si="209"/>
        <v>410</v>
      </c>
      <c r="Q427" s="667">
        <v>19541</v>
      </c>
      <c r="R427" s="668">
        <f t="shared" si="210"/>
        <v>410</v>
      </c>
      <c r="S427" s="669">
        <f t="shared" si="211"/>
        <v>8620</v>
      </c>
      <c r="T427" s="671">
        <f t="shared" si="212"/>
        <v>-10</v>
      </c>
      <c r="U427">
        <f t="shared" si="213"/>
        <v>10</v>
      </c>
    </row>
    <row r="428" spans="1:21" ht="18" customHeight="1">
      <c r="A428" s="709">
        <v>10</v>
      </c>
      <c r="B428" s="715"/>
      <c r="C428" s="844"/>
      <c r="D428" s="844"/>
      <c r="E428" s="844" t="s">
        <v>1078</v>
      </c>
      <c r="F428" s="810" t="s">
        <v>531</v>
      </c>
      <c r="G428" s="845"/>
      <c r="H428" s="763" t="s">
        <v>532</v>
      </c>
      <c r="I428" s="764">
        <v>6710</v>
      </c>
      <c r="J428" s="667">
        <v>19541</v>
      </c>
      <c r="K428" s="802">
        <f t="shared" si="206"/>
        <v>6710</v>
      </c>
      <c r="L428" s="803">
        <v>1500</v>
      </c>
      <c r="M428" s="667">
        <v>19541</v>
      </c>
      <c r="N428" s="670">
        <f t="shared" si="207"/>
        <v>1500</v>
      </c>
      <c r="O428" s="802">
        <f t="shared" si="208"/>
        <v>8210</v>
      </c>
      <c r="P428" s="803">
        <f t="shared" si="209"/>
        <v>410</v>
      </c>
      <c r="Q428" s="667">
        <v>19541</v>
      </c>
      <c r="R428" s="668">
        <f t="shared" si="210"/>
        <v>410</v>
      </c>
      <c r="S428" s="803">
        <f t="shared" si="211"/>
        <v>8620</v>
      </c>
      <c r="T428" s="671">
        <f t="shared" si="212"/>
        <v>-10</v>
      </c>
      <c r="U428">
        <f t="shared" si="213"/>
        <v>10</v>
      </c>
    </row>
    <row r="429" spans="1:21" ht="18" customHeight="1">
      <c r="A429" s="709">
        <v>11</v>
      </c>
      <c r="B429" s="710"/>
      <c r="C429" s="710"/>
      <c r="D429" s="710" t="s">
        <v>1079</v>
      </c>
      <c r="E429" s="710" t="s">
        <v>1080</v>
      </c>
      <c r="F429" s="709" t="s">
        <v>531</v>
      </c>
      <c r="G429" s="712"/>
      <c r="H429" s="665" t="s">
        <v>532</v>
      </c>
      <c r="I429" s="666">
        <v>6710</v>
      </c>
      <c r="J429" s="667">
        <v>19541</v>
      </c>
      <c r="K429" s="802">
        <f t="shared" si="206"/>
        <v>6710</v>
      </c>
      <c r="L429" s="669">
        <v>1500</v>
      </c>
      <c r="M429" s="667">
        <v>19541</v>
      </c>
      <c r="N429" s="670">
        <f t="shared" si="207"/>
        <v>1500</v>
      </c>
      <c r="O429" s="802">
        <f t="shared" si="208"/>
        <v>8210</v>
      </c>
      <c r="P429" s="669">
        <f t="shared" si="209"/>
        <v>410</v>
      </c>
      <c r="Q429" s="667">
        <v>19541</v>
      </c>
      <c r="R429" s="668">
        <f t="shared" si="210"/>
        <v>410</v>
      </c>
      <c r="S429" s="669">
        <f t="shared" si="211"/>
        <v>8620</v>
      </c>
      <c r="T429" s="671">
        <f>(8200*1)-O429</f>
        <v>-10</v>
      </c>
      <c r="U429" s="659">
        <f t="shared" si="213"/>
        <v>10</v>
      </c>
    </row>
    <row r="430" spans="1:21" ht="18" customHeight="1">
      <c r="A430" s="709">
        <v>12</v>
      </c>
      <c r="B430" s="710"/>
      <c r="C430" s="710"/>
      <c r="D430" s="710"/>
      <c r="E430" s="710" t="s">
        <v>1081</v>
      </c>
      <c r="F430" s="709" t="s">
        <v>531</v>
      </c>
      <c r="G430" s="712"/>
      <c r="H430" s="665" t="s">
        <v>532</v>
      </c>
      <c r="I430" s="666">
        <v>6710</v>
      </c>
      <c r="J430" s="667">
        <v>19541</v>
      </c>
      <c r="K430" s="802">
        <f t="shared" si="206"/>
        <v>6710</v>
      </c>
      <c r="L430" s="669">
        <v>1500</v>
      </c>
      <c r="M430" s="667">
        <v>19541</v>
      </c>
      <c r="N430" s="670">
        <f t="shared" si="207"/>
        <v>1500</v>
      </c>
      <c r="O430" s="802">
        <f t="shared" si="208"/>
        <v>8210</v>
      </c>
      <c r="P430" s="669">
        <f t="shared" si="209"/>
        <v>410</v>
      </c>
      <c r="Q430" s="667">
        <v>19541</v>
      </c>
      <c r="R430" s="668">
        <f t="shared" si="210"/>
        <v>410</v>
      </c>
      <c r="S430" s="669">
        <f t="shared" si="211"/>
        <v>8620</v>
      </c>
      <c r="T430" s="671">
        <f>(8200*1)-O430</f>
        <v>-10</v>
      </c>
      <c r="U430" s="659">
        <f t="shared" si="213"/>
        <v>10</v>
      </c>
    </row>
    <row r="431" spans="1:21" ht="18" customHeight="1">
      <c r="A431" s="709">
        <v>13</v>
      </c>
      <c r="B431" s="710"/>
      <c r="C431" s="710"/>
      <c r="D431" s="710"/>
      <c r="E431" s="710" t="s">
        <v>1082</v>
      </c>
      <c r="F431" s="709" t="s">
        <v>531</v>
      </c>
      <c r="G431" s="712"/>
      <c r="H431" s="665" t="s">
        <v>532</v>
      </c>
      <c r="I431" s="666">
        <v>6710</v>
      </c>
      <c r="J431" s="667">
        <v>19541</v>
      </c>
      <c r="K431" s="802">
        <f t="shared" si="206"/>
        <v>6710</v>
      </c>
      <c r="L431" s="669">
        <v>1500</v>
      </c>
      <c r="M431" s="667">
        <v>19541</v>
      </c>
      <c r="N431" s="670">
        <f t="shared" si="207"/>
        <v>1500</v>
      </c>
      <c r="O431" s="802">
        <f t="shared" si="208"/>
        <v>8210</v>
      </c>
      <c r="P431" s="669">
        <f t="shared" si="209"/>
        <v>410</v>
      </c>
      <c r="Q431" s="667">
        <v>19541</v>
      </c>
      <c r="R431" s="668">
        <f t="shared" si="210"/>
        <v>410</v>
      </c>
      <c r="S431" s="669">
        <f t="shared" si="211"/>
        <v>8620</v>
      </c>
      <c r="T431" s="671">
        <f>(8200*1)-O431</f>
        <v>-10</v>
      </c>
      <c r="U431" s="659">
        <f t="shared" si="213"/>
        <v>10</v>
      </c>
    </row>
    <row r="432" spans="1:20" ht="18" customHeight="1">
      <c r="A432" s="674"/>
      <c r="B432" s="1147" t="s">
        <v>1083</v>
      </c>
      <c r="C432" s="1148"/>
      <c r="D432" s="1148"/>
      <c r="E432" s="1149"/>
      <c r="F432" s="674"/>
      <c r="G432" s="676"/>
      <c r="H432" s="675"/>
      <c r="I432" s="677"/>
      <c r="J432" s="677"/>
      <c r="K432" s="718">
        <f>SUM(K419:K431)</f>
        <v>88840</v>
      </c>
      <c r="L432" s="677"/>
      <c r="M432" s="677"/>
      <c r="N432" s="677">
        <f>SUM(N419:N431)</f>
        <v>19500</v>
      </c>
      <c r="O432" s="677"/>
      <c r="P432" s="677">
        <f>SUM(P419:P428)</f>
        <v>4162</v>
      </c>
      <c r="Q432" s="677"/>
      <c r="R432" s="677">
        <f>SUM(R419:R431)</f>
        <v>5392</v>
      </c>
      <c r="S432" s="678">
        <f>SUM(S419:S431)</f>
        <v>113732</v>
      </c>
      <c r="T432" s="699">
        <f>SUM(T419:T431)</f>
        <v>-500</v>
      </c>
    </row>
    <row r="433" spans="1:21" ht="18" customHeight="1" thickBot="1">
      <c r="A433" s="680"/>
      <c r="B433" s="681"/>
      <c r="C433" s="681"/>
      <c r="D433" s="681"/>
      <c r="E433" s="681"/>
      <c r="F433" s="680"/>
      <c r="G433" s="683"/>
      <c r="H433" s="682"/>
      <c r="I433" s="684"/>
      <c r="J433" s="684"/>
      <c r="K433" s="755"/>
      <c r="L433" s="684"/>
      <c r="M433" s="684"/>
      <c r="N433" s="684"/>
      <c r="O433" s="684"/>
      <c r="P433" s="684"/>
      <c r="Q433" s="728" t="s">
        <v>540</v>
      </c>
      <c r="R433" s="728"/>
      <c r="S433" s="685">
        <f>+S432+T432</f>
        <v>113232</v>
      </c>
      <c r="T433" s="842"/>
      <c r="U433" s="843"/>
    </row>
    <row r="434" spans="1:21" ht="18" customHeight="1" thickTop="1">
      <c r="A434" s="786">
        <v>1</v>
      </c>
      <c r="B434" s="787" t="s">
        <v>67</v>
      </c>
      <c r="C434" s="649" t="s">
        <v>16</v>
      </c>
      <c r="D434" s="649" t="s">
        <v>1084</v>
      </c>
      <c r="E434" s="650" t="s">
        <v>1085</v>
      </c>
      <c r="F434" s="648" t="s">
        <v>531</v>
      </c>
      <c r="G434" s="651"/>
      <c r="H434" s="652" t="s">
        <v>532</v>
      </c>
      <c r="I434" s="653">
        <v>6590</v>
      </c>
      <c r="J434" s="667">
        <v>19541</v>
      </c>
      <c r="K434" s="655">
        <f aca="true" t="shared" si="214" ref="K434:K445">I434*1</f>
        <v>6590</v>
      </c>
      <c r="L434" s="656">
        <v>1610</v>
      </c>
      <c r="M434" s="667">
        <v>19541</v>
      </c>
      <c r="N434" s="670">
        <f aca="true" t="shared" si="215" ref="N434:N445">L434*1</f>
        <v>1610</v>
      </c>
      <c r="O434" s="655">
        <f>+K434+N434</f>
        <v>8200</v>
      </c>
      <c r="P434" s="656">
        <f>(I434+L434-U434)*5/100</f>
        <v>410</v>
      </c>
      <c r="Q434" s="757">
        <v>19541</v>
      </c>
      <c r="R434" s="687">
        <f aca="true" t="shared" si="216" ref="R434:R445">P434*1</f>
        <v>410</v>
      </c>
      <c r="S434" s="688">
        <f>SUM(K434,N434,R434)</f>
        <v>8610</v>
      </c>
      <c r="T434" s="722">
        <f>(8200*1)-O434</f>
        <v>0</v>
      </c>
      <c r="U434" s="877">
        <f>+I434+L434-8200</f>
        <v>0</v>
      </c>
    </row>
    <row r="435" spans="1:21" ht="18" customHeight="1">
      <c r="A435" s="660">
        <v>2</v>
      </c>
      <c r="B435" s="662" t="s">
        <v>1086</v>
      </c>
      <c r="C435" s="661"/>
      <c r="D435" s="661"/>
      <c r="E435" s="663" t="s">
        <v>1087</v>
      </c>
      <c r="F435" s="660" t="s">
        <v>531</v>
      </c>
      <c r="G435" s="664"/>
      <c r="H435" s="665" t="s">
        <v>532</v>
      </c>
      <c r="I435" s="666">
        <v>6590</v>
      </c>
      <c r="J435" s="667">
        <v>19541</v>
      </c>
      <c r="K435" s="668">
        <f t="shared" si="214"/>
        <v>6590</v>
      </c>
      <c r="L435" s="669">
        <v>1610</v>
      </c>
      <c r="M435" s="667">
        <v>19541</v>
      </c>
      <c r="N435" s="670">
        <f t="shared" si="215"/>
        <v>1610</v>
      </c>
      <c r="O435" s="668">
        <f>+K435+N435</f>
        <v>8200</v>
      </c>
      <c r="P435" s="669">
        <f>(I435+L435-U435)*5/100</f>
        <v>410</v>
      </c>
      <c r="Q435" s="667">
        <v>19541</v>
      </c>
      <c r="R435" s="668">
        <f t="shared" si="216"/>
        <v>410</v>
      </c>
      <c r="S435" s="666">
        <f>SUM(K435,N435,R435)</f>
        <v>8610</v>
      </c>
      <c r="T435" s="723">
        <f>(8200*1)-O435</f>
        <v>0</v>
      </c>
      <c r="U435" s="877">
        <f>+I435+L435-8200</f>
        <v>0</v>
      </c>
    </row>
    <row r="436" spans="1:21" ht="18" customHeight="1">
      <c r="A436" s="660">
        <v>3</v>
      </c>
      <c r="B436" s="661"/>
      <c r="C436" s="661"/>
      <c r="D436" s="661" t="s">
        <v>1088</v>
      </c>
      <c r="E436" s="663" t="s">
        <v>1089</v>
      </c>
      <c r="F436" s="660" t="s">
        <v>531</v>
      </c>
      <c r="G436" s="664"/>
      <c r="H436" s="665" t="s">
        <v>532</v>
      </c>
      <c r="I436" s="666">
        <v>6590</v>
      </c>
      <c r="J436" s="667">
        <v>19541</v>
      </c>
      <c r="K436" s="668">
        <f t="shared" si="214"/>
        <v>6590</v>
      </c>
      <c r="L436" s="669">
        <v>1610</v>
      </c>
      <c r="M436" s="667">
        <v>19541</v>
      </c>
      <c r="N436" s="670">
        <f t="shared" si="215"/>
        <v>1610</v>
      </c>
      <c r="O436" s="668">
        <f aca="true" t="shared" si="217" ref="O436:O445">+K436+N436</f>
        <v>8200</v>
      </c>
      <c r="P436" s="669">
        <f aca="true" t="shared" si="218" ref="P436:P445">(I436+L436-U436)*5/100</f>
        <v>410</v>
      </c>
      <c r="Q436" s="667">
        <v>19541</v>
      </c>
      <c r="R436" s="668">
        <f t="shared" si="216"/>
        <v>410</v>
      </c>
      <c r="S436" s="666">
        <f aca="true" t="shared" si="219" ref="S436:S445">SUM(K436,N436,R436)</f>
        <v>8610</v>
      </c>
      <c r="T436" s="723">
        <f aca="true" t="shared" si="220" ref="T436:T441">(8200*1)-O436</f>
        <v>0</v>
      </c>
      <c r="U436" s="877">
        <f aca="true" t="shared" si="221" ref="U436:U441">+I436+L436-8200</f>
        <v>0</v>
      </c>
    </row>
    <row r="437" spans="1:21" ht="18" customHeight="1">
      <c r="A437" s="660">
        <v>4</v>
      </c>
      <c r="B437" s="661"/>
      <c r="C437" s="661"/>
      <c r="D437" s="661"/>
      <c r="E437" s="663" t="s">
        <v>1090</v>
      </c>
      <c r="F437" s="660" t="s">
        <v>531</v>
      </c>
      <c r="G437" s="664"/>
      <c r="H437" s="665" t="s">
        <v>532</v>
      </c>
      <c r="I437" s="666">
        <v>6590</v>
      </c>
      <c r="J437" s="667">
        <v>19541</v>
      </c>
      <c r="K437" s="668">
        <f t="shared" si="214"/>
        <v>6590</v>
      </c>
      <c r="L437" s="669">
        <v>1610</v>
      </c>
      <c r="M437" s="667">
        <v>19541</v>
      </c>
      <c r="N437" s="670">
        <f t="shared" si="215"/>
        <v>1610</v>
      </c>
      <c r="O437" s="668">
        <f t="shared" si="217"/>
        <v>8200</v>
      </c>
      <c r="P437" s="669">
        <f t="shared" si="218"/>
        <v>410</v>
      </c>
      <c r="Q437" s="667">
        <v>19541</v>
      </c>
      <c r="R437" s="668">
        <f t="shared" si="216"/>
        <v>410</v>
      </c>
      <c r="S437" s="666">
        <f t="shared" si="219"/>
        <v>8610</v>
      </c>
      <c r="T437" s="723">
        <f t="shared" si="220"/>
        <v>0</v>
      </c>
      <c r="U437" s="877">
        <f t="shared" si="221"/>
        <v>0</v>
      </c>
    </row>
    <row r="438" spans="1:21" ht="18" customHeight="1">
      <c r="A438" s="660">
        <v>5</v>
      </c>
      <c r="B438" s="661"/>
      <c r="C438" s="661"/>
      <c r="D438" s="661" t="s">
        <v>1091</v>
      </c>
      <c r="E438" s="663" t="s">
        <v>1092</v>
      </c>
      <c r="F438" s="660" t="s">
        <v>531</v>
      </c>
      <c r="G438" s="664"/>
      <c r="H438" s="665" t="s">
        <v>532</v>
      </c>
      <c r="I438" s="666">
        <v>6590</v>
      </c>
      <c r="J438" s="667">
        <v>19541</v>
      </c>
      <c r="K438" s="668">
        <f t="shared" si="214"/>
        <v>6590</v>
      </c>
      <c r="L438" s="669">
        <v>1610</v>
      </c>
      <c r="M438" s="667">
        <v>19541</v>
      </c>
      <c r="N438" s="670">
        <f t="shared" si="215"/>
        <v>1610</v>
      </c>
      <c r="O438" s="668">
        <f t="shared" si="217"/>
        <v>8200</v>
      </c>
      <c r="P438" s="669">
        <f t="shared" si="218"/>
        <v>410</v>
      </c>
      <c r="Q438" s="667">
        <v>19541</v>
      </c>
      <c r="R438" s="668">
        <f t="shared" si="216"/>
        <v>410</v>
      </c>
      <c r="S438" s="666">
        <f t="shared" si="219"/>
        <v>8610</v>
      </c>
      <c r="T438" s="723">
        <f t="shared" si="220"/>
        <v>0</v>
      </c>
      <c r="U438" s="877">
        <f t="shared" si="221"/>
        <v>0</v>
      </c>
    </row>
    <row r="439" spans="1:21" ht="18" customHeight="1">
      <c r="A439" s="660">
        <v>6</v>
      </c>
      <c r="B439" s="661"/>
      <c r="C439" s="661"/>
      <c r="D439" s="661"/>
      <c r="E439" s="663" t="s">
        <v>1093</v>
      </c>
      <c r="F439" s="660" t="s">
        <v>531</v>
      </c>
      <c r="G439" s="664"/>
      <c r="H439" s="665" t="s">
        <v>532</v>
      </c>
      <c r="I439" s="666">
        <v>6210</v>
      </c>
      <c r="J439" s="667">
        <v>19541</v>
      </c>
      <c r="K439" s="668">
        <f t="shared" si="214"/>
        <v>6210</v>
      </c>
      <c r="L439" s="669">
        <v>1990</v>
      </c>
      <c r="M439" s="667">
        <v>19541</v>
      </c>
      <c r="N439" s="670">
        <f t="shared" si="215"/>
        <v>1990</v>
      </c>
      <c r="O439" s="668">
        <f t="shared" si="217"/>
        <v>8200</v>
      </c>
      <c r="P439" s="669">
        <f t="shared" si="218"/>
        <v>410</v>
      </c>
      <c r="Q439" s="667">
        <v>19541</v>
      </c>
      <c r="R439" s="668">
        <f t="shared" si="216"/>
        <v>410</v>
      </c>
      <c r="S439" s="666">
        <f t="shared" si="219"/>
        <v>8610</v>
      </c>
      <c r="T439" s="723">
        <f t="shared" si="220"/>
        <v>0</v>
      </c>
      <c r="U439" s="877">
        <f t="shared" si="221"/>
        <v>0</v>
      </c>
    </row>
    <row r="440" spans="1:21" ht="18" customHeight="1">
      <c r="A440" s="660">
        <v>7</v>
      </c>
      <c r="B440" s="661"/>
      <c r="C440" s="661"/>
      <c r="D440" s="661" t="s">
        <v>1094</v>
      </c>
      <c r="E440" s="663" t="s">
        <v>1095</v>
      </c>
      <c r="F440" s="660" t="s">
        <v>531</v>
      </c>
      <c r="G440" s="664"/>
      <c r="H440" s="665" t="s">
        <v>532</v>
      </c>
      <c r="I440" s="666">
        <v>6210</v>
      </c>
      <c r="J440" s="667">
        <v>19541</v>
      </c>
      <c r="K440" s="668">
        <f t="shared" si="214"/>
        <v>6210</v>
      </c>
      <c r="L440" s="669">
        <v>1990</v>
      </c>
      <c r="M440" s="667">
        <v>19541</v>
      </c>
      <c r="N440" s="670">
        <f t="shared" si="215"/>
        <v>1990</v>
      </c>
      <c r="O440" s="668">
        <f t="shared" si="217"/>
        <v>8200</v>
      </c>
      <c r="P440" s="669">
        <f t="shared" si="218"/>
        <v>410</v>
      </c>
      <c r="Q440" s="667">
        <v>19541</v>
      </c>
      <c r="R440" s="668">
        <f t="shared" si="216"/>
        <v>410</v>
      </c>
      <c r="S440" s="666">
        <f t="shared" si="219"/>
        <v>8610</v>
      </c>
      <c r="T440" s="723">
        <f t="shared" si="220"/>
        <v>0</v>
      </c>
      <c r="U440" s="877">
        <f t="shared" si="221"/>
        <v>0</v>
      </c>
    </row>
    <row r="441" spans="1:21" ht="18" customHeight="1">
      <c r="A441" s="660">
        <v>8</v>
      </c>
      <c r="B441" s="661"/>
      <c r="C441" s="661"/>
      <c r="D441" s="661"/>
      <c r="E441" s="663" t="s">
        <v>1096</v>
      </c>
      <c r="F441" s="660" t="s">
        <v>531</v>
      </c>
      <c r="G441" s="664"/>
      <c r="H441" s="665" t="s">
        <v>532</v>
      </c>
      <c r="I441" s="666">
        <v>6590</v>
      </c>
      <c r="J441" s="667">
        <v>19541</v>
      </c>
      <c r="K441" s="668">
        <f t="shared" si="214"/>
        <v>6590</v>
      </c>
      <c r="L441" s="669">
        <v>1610</v>
      </c>
      <c r="M441" s="667">
        <v>19541</v>
      </c>
      <c r="N441" s="670">
        <f t="shared" si="215"/>
        <v>1610</v>
      </c>
      <c r="O441" s="668">
        <f t="shared" si="217"/>
        <v>8200</v>
      </c>
      <c r="P441" s="669">
        <f t="shared" si="218"/>
        <v>410</v>
      </c>
      <c r="Q441" s="667">
        <v>19541</v>
      </c>
      <c r="R441" s="668">
        <f t="shared" si="216"/>
        <v>410</v>
      </c>
      <c r="S441" s="666">
        <f t="shared" si="219"/>
        <v>8610</v>
      </c>
      <c r="T441" s="723">
        <f t="shared" si="220"/>
        <v>0</v>
      </c>
      <c r="U441" s="877">
        <f t="shared" si="221"/>
        <v>0</v>
      </c>
    </row>
    <row r="442" spans="1:21" ht="18" customHeight="1">
      <c r="A442" s="660">
        <v>9</v>
      </c>
      <c r="B442" s="661"/>
      <c r="C442" s="661"/>
      <c r="D442" s="661" t="s">
        <v>1097</v>
      </c>
      <c r="E442" s="663" t="s">
        <v>1098</v>
      </c>
      <c r="F442" s="660" t="s">
        <v>604</v>
      </c>
      <c r="G442" s="664"/>
      <c r="H442" s="665" t="s">
        <v>532</v>
      </c>
      <c r="I442" s="666">
        <v>8320</v>
      </c>
      <c r="J442" s="667">
        <v>19541</v>
      </c>
      <c r="K442" s="668">
        <f t="shared" si="214"/>
        <v>8320</v>
      </c>
      <c r="L442" s="669">
        <v>1500</v>
      </c>
      <c r="M442" s="667">
        <v>19541</v>
      </c>
      <c r="N442" s="670">
        <f t="shared" si="215"/>
        <v>1500</v>
      </c>
      <c r="O442" s="668">
        <f t="shared" si="217"/>
        <v>9820</v>
      </c>
      <c r="P442" s="669">
        <f t="shared" si="218"/>
        <v>472</v>
      </c>
      <c r="Q442" s="667">
        <v>19541</v>
      </c>
      <c r="R442" s="668">
        <f t="shared" si="216"/>
        <v>472</v>
      </c>
      <c r="S442" s="670">
        <f t="shared" si="219"/>
        <v>10292</v>
      </c>
      <c r="T442" s="689">
        <f>(9440*1)-O442</f>
        <v>-380</v>
      </c>
      <c r="U442" s="877">
        <f>+I442+L442-9440</f>
        <v>380</v>
      </c>
    </row>
    <row r="443" spans="1:21" ht="18" customHeight="1">
      <c r="A443" s="660">
        <v>10</v>
      </c>
      <c r="B443" s="661"/>
      <c r="C443" s="661"/>
      <c r="D443" s="661"/>
      <c r="E443" s="663" t="s">
        <v>1099</v>
      </c>
      <c r="F443" s="660" t="s">
        <v>531</v>
      </c>
      <c r="G443" s="664"/>
      <c r="H443" s="665" t="s">
        <v>532</v>
      </c>
      <c r="I443" s="666">
        <v>6590</v>
      </c>
      <c r="J443" s="667">
        <v>19541</v>
      </c>
      <c r="K443" s="668">
        <f t="shared" si="214"/>
        <v>6590</v>
      </c>
      <c r="L443" s="669">
        <v>1610</v>
      </c>
      <c r="M443" s="667">
        <v>19541</v>
      </c>
      <c r="N443" s="670">
        <f t="shared" si="215"/>
        <v>1610</v>
      </c>
      <c r="O443" s="668">
        <f t="shared" si="217"/>
        <v>8200</v>
      </c>
      <c r="P443" s="669">
        <f t="shared" si="218"/>
        <v>410</v>
      </c>
      <c r="Q443" s="667">
        <v>19541</v>
      </c>
      <c r="R443" s="668">
        <f t="shared" si="216"/>
        <v>410</v>
      </c>
      <c r="S443" s="670">
        <f t="shared" si="219"/>
        <v>8610</v>
      </c>
      <c r="T443" s="723">
        <f>(8200*1)-O443</f>
        <v>0</v>
      </c>
      <c r="U443" s="877">
        <f>+I443+L443-8200</f>
        <v>0</v>
      </c>
    </row>
    <row r="444" spans="1:21" ht="18" customHeight="1">
      <c r="A444" s="660">
        <v>11</v>
      </c>
      <c r="B444" s="661"/>
      <c r="C444" s="661"/>
      <c r="D444" s="661" t="s">
        <v>1100</v>
      </c>
      <c r="E444" s="663" t="s">
        <v>1101</v>
      </c>
      <c r="F444" s="660" t="s">
        <v>531</v>
      </c>
      <c r="G444" s="664"/>
      <c r="H444" s="665" t="s">
        <v>532</v>
      </c>
      <c r="I444" s="666">
        <v>6590</v>
      </c>
      <c r="J444" s="667">
        <v>19541</v>
      </c>
      <c r="K444" s="668">
        <f t="shared" si="214"/>
        <v>6590</v>
      </c>
      <c r="L444" s="669">
        <v>1610</v>
      </c>
      <c r="M444" s="667">
        <v>19541</v>
      </c>
      <c r="N444" s="670">
        <f t="shared" si="215"/>
        <v>1610</v>
      </c>
      <c r="O444" s="668">
        <f t="shared" si="217"/>
        <v>8200</v>
      </c>
      <c r="P444" s="669">
        <f t="shared" si="218"/>
        <v>410</v>
      </c>
      <c r="Q444" s="667">
        <v>19541</v>
      </c>
      <c r="R444" s="668">
        <f t="shared" si="216"/>
        <v>410</v>
      </c>
      <c r="S444" s="670">
        <f t="shared" si="219"/>
        <v>8610</v>
      </c>
      <c r="T444" s="723">
        <f>(8200*1)-O444</f>
        <v>0</v>
      </c>
      <c r="U444" s="877">
        <f>+I444+L444-8200</f>
        <v>0</v>
      </c>
    </row>
    <row r="445" spans="1:21" ht="18" customHeight="1">
      <c r="A445" s="660">
        <v>12</v>
      </c>
      <c r="B445" s="691"/>
      <c r="C445" s="760"/>
      <c r="D445" s="760"/>
      <c r="E445" s="761" t="s">
        <v>1102</v>
      </c>
      <c r="F445" s="758" t="s">
        <v>531</v>
      </c>
      <c r="G445" s="762"/>
      <c r="H445" s="763" t="s">
        <v>532</v>
      </c>
      <c r="I445" s="764">
        <v>6590</v>
      </c>
      <c r="J445" s="667">
        <v>19541</v>
      </c>
      <c r="K445" s="802">
        <f t="shared" si="214"/>
        <v>6590</v>
      </c>
      <c r="L445" s="803">
        <v>1610</v>
      </c>
      <c r="M445" s="667">
        <v>19541</v>
      </c>
      <c r="N445" s="670">
        <f t="shared" si="215"/>
        <v>1610</v>
      </c>
      <c r="O445" s="802">
        <f t="shared" si="217"/>
        <v>8200</v>
      </c>
      <c r="P445" s="803">
        <f t="shared" si="218"/>
        <v>410</v>
      </c>
      <c r="Q445" s="667">
        <v>19541</v>
      </c>
      <c r="R445" s="668">
        <f t="shared" si="216"/>
        <v>410</v>
      </c>
      <c r="S445" s="697">
        <f t="shared" si="219"/>
        <v>8610</v>
      </c>
      <c r="T445" s="723">
        <f>(8200*1)-O445</f>
        <v>0</v>
      </c>
      <c r="U445" s="877">
        <f>+I445+L445-8200</f>
        <v>0</v>
      </c>
    </row>
    <row r="446" spans="1:20" ht="18" customHeight="1">
      <c r="A446" s="674"/>
      <c r="B446" s="1147" t="s">
        <v>1103</v>
      </c>
      <c r="C446" s="1148"/>
      <c r="D446" s="1148"/>
      <c r="E446" s="1149"/>
      <c r="F446" s="674"/>
      <c r="G446" s="676"/>
      <c r="H446" s="675"/>
      <c r="I446" s="677"/>
      <c r="J446" s="677"/>
      <c r="K446" s="677">
        <f>SUM(K434:K445)</f>
        <v>80050</v>
      </c>
      <c r="L446" s="677"/>
      <c r="M446" s="677"/>
      <c r="N446" s="677">
        <f>SUM(N434:N445)</f>
        <v>19970</v>
      </c>
      <c r="O446" s="677"/>
      <c r="P446" s="677"/>
      <c r="Q446" s="773"/>
      <c r="R446" s="678">
        <f>SUM(R434:R445)</f>
        <v>4982</v>
      </c>
      <c r="S446" s="678">
        <f>SUM(S434:S445)</f>
        <v>105002</v>
      </c>
      <c r="T446" s="745">
        <f>SUM(T434:T445)</f>
        <v>-380</v>
      </c>
    </row>
    <row r="447" spans="1:20" ht="18" customHeight="1" thickBot="1">
      <c r="A447" s="796"/>
      <c r="B447" s="743"/>
      <c r="C447" s="743"/>
      <c r="D447" s="743"/>
      <c r="E447" s="743"/>
      <c r="F447" s="796"/>
      <c r="G447" s="797"/>
      <c r="H447" s="798"/>
      <c r="I447" s="799"/>
      <c r="J447" s="799"/>
      <c r="K447" s="799"/>
      <c r="L447" s="799"/>
      <c r="M447" s="799"/>
      <c r="N447" s="799"/>
      <c r="O447" s="799"/>
      <c r="P447" s="799"/>
      <c r="Q447" s="728" t="s">
        <v>540</v>
      </c>
      <c r="R447" s="728"/>
      <c r="S447" s="685">
        <f>+S446+T446</f>
        <v>104622</v>
      </c>
      <c r="T447" s="842"/>
    </row>
    <row r="448" spans="1:21" ht="18" customHeight="1" thickTop="1">
      <c r="A448" s="700">
        <v>1</v>
      </c>
      <c r="B448" s="703" t="s">
        <v>67</v>
      </c>
      <c r="C448" s="793" t="s">
        <v>92</v>
      </c>
      <c r="D448" s="793" t="s">
        <v>1104</v>
      </c>
      <c r="E448" s="793" t="s">
        <v>1105</v>
      </c>
      <c r="F448" s="747" t="s">
        <v>531</v>
      </c>
      <c r="G448" s="794"/>
      <c r="H448" s="652" t="s">
        <v>532</v>
      </c>
      <c r="I448" s="656">
        <v>6710</v>
      </c>
      <c r="J448" s="667">
        <v>19541</v>
      </c>
      <c r="K448" s="655">
        <f aca="true" t="shared" si="222" ref="K448:K455">I448*1</f>
        <v>6710</v>
      </c>
      <c r="L448" s="656">
        <v>1490</v>
      </c>
      <c r="M448" s="667">
        <v>19541</v>
      </c>
      <c r="N448" s="670">
        <f aca="true" t="shared" si="223" ref="N448:N455">L448*1</f>
        <v>1490</v>
      </c>
      <c r="O448" s="655">
        <f aca="true" t="shared" si="224" ref="O448:O455">+K448+N448</f>
        <v>8200</v>
      </c>
      <c r="P448" s="656">
        <f aca="true" t="shared" si="225" ref="P448:P455">(I448+L448-U448)*5/100</f>
        <v>410</v>
      </c>
      <c r="Q448" s="667">
        <v>19541</v>
      </c>
      <c r="R448" s="668">
        <f aca="true" t="shared" si="226" ref="R448:R455">P448*1</f>
        <v>410</v>
      </c>
      <c r="S448" s="707">
        <f aca="true" t="shared" si="227" ref="S448:S455">SUM(K448,N448,R448)</f>
        <v>8610</v>
      </c>
      <c r="T448" s="722">
        <f aca="true" t="shared" si="228" ref="T448:T455">(8200*1)-O448</f>
        <v>0</v>
      </c>
      <c r="U448">
        <f aca="true" t="shared" si="229" ref="U448:U455">+I448+L448-8200</f>
        <v>0</v>
      </c>
    </row>
    <row r="449" spans="1:21" ht="18" customHeight="1">
      <c r="A449" s="709">
        <v>2</v>
      </c>
      <c r="B449" s="724" t="s">
        <v>1106</v>
      </c>
      <c r="C449" s="710"/>
      <c r="D449" s="710"/>
      <c r="E449" s="710" t="s">
        <v>1107</v>
      </c>
      <c r="F449" s="709" t="s">
        <v>531</v>
      </c>
      <c r="G449" s="712"/>
      <c r="H449" s="665" t="s">
        <v>532</v>
      </c>
      <c r="I449" s="669">
        <v>6710</v>
      </c>
      <c r="J449" s="667">
        <v>19541</v>
      </c>
      <c r="K449" s="668">
        <f t="shared" si="222"/>
        <v>6710</v>
      </c>
      <c r="L449" s="669">
        <v>1490</v>
      </c>
      <c r="M449" s="667">
        <v>19541</v>
      </c>
      <c r="N449" s="670">
        <f t="shared" si="223"/>
        <v>1490</v>
      </c>
      <c r="O449" s="668">
        <f t="shared" si="224"/>
        <v>8200</v>
      </c>
      <c r="P449" s="669">
        <f t="shared" si="225"/>
        <v>410</v>
      </c>
      <c r="Q449" s="667">
        <v>19541</v>
      </c>
      <c r="R449" s="668">
        <f t="shared" si="226"/>
        <v>410</v>
      </c>
      <c r="S449" s="669">
        <f t="shared" si="227"/>
        <v>8610</v>
      </c>
      <c r="T449" s="723">
        <f t="shared" si="228"/>
        <v>0</v>
      </c>
      <c r="U449">
        <f t="shared" si="229"/>
        <v>0</v>
      </c>
    </row>
    <row r="450" spans="1:21" ht="18" customHeight="1">
      <c r="A450" s="709">
        <v>3</v>
      </c>
      <c r="B450" s="710"/>
      <c r="C450" s="710"/>
      <c r="D450" s="710"/>
      <c r="E450" s="710" t="s">
        <v>1108</v>
      </c>
      <c r="F450" s="709" t="s">
        <v>531</v>
      </c>
      <c r="G450" s="712"/>
      <c r="H450" s="665" t="s">
        <v>532</v>
      </c>
      <c r="I450" s="669">
        <v>6710</v>
      </c>
      <c r="J450" s="667">
        <v>19541</v>
      </c>
      <c r="K450" s="668">
        <f t="shared" si="222"/>
        <v>6710</v>
      </c>
      <c r="L450" s="669">
        <v>1490</v>
      </c>
      <c r="M450" s="667">
        <v>19541</v>
      </c>
      <c r="N450" s="670">
        <f t="shared" si="223"/>
        <v>1490</v>
      </c>
      <c r="O450" s="668">
        <f t="shared" si="224"/>
        <v>8200</v>
      </c>
      <c r="P450" s="669">
        <f t="shared" si="225"/>
        <v>410</v>
      </c>
      <c r="Q450" s="667">
        <v>19541</v>
      </c>
      <c r="R450" s="668">
        <f t="shared" si="226"/>
        <v>410</v>
      </c>
      <c r="S450" s="669">
        <f t="shared" si="227"/>
        <v>8610</v>
      </c>
      <c r="T450" s="723">
        <f t="shared" si="228"/>
        <v>0</v>
      </c>
      <c r="U450">
        <f t="shared" si="229"/>
        <v>0</v>
      </c>
    </row>
    <row r="451" spans="1:21" ht="18" customHeight="1">
      <c r="A451" s="709">
        <v>4</v>
      </c>
      <c r="B451" s="710"/>
      <c r="C451" s="710"/>
      <c r="D451" s="710" t="s">
        <v>1109</v>
      </c>
      <c r="E451" s="710" t="s">
        <v>1110</v>
      </c>
      <c r="F451" s="709" t="s">
        <v>531</v>
      </c>
      <c r="G451" s="712"/>
      <c r="H451" s="665" t="s">
        <v>532</v>
      </c>
      <c r="I451" s="669">
        <v>6710</v>
      </c>
      <c r="J451" s="667">
        <v>19541</v>
      </c>
      <c r="K451" s="668">
        <f t="shared" si="222"/>
        <v>6710</v>
      </c>
      <c r="L451" s="669">
        <v>1490</v>
      </c>
      <c r="M451" s="667">
        <v>19541</v>
      </c>
      <c r="N451" s="670">
        <f t="shared" si="223"/>
        <v>1490</v>
      </c>
      <c r="O451" s="668">
        <f t="shared" si="224"/>
        <v>8200</v>
      </c>
      <c r="P451" s="669">
        <f t="shared" si="225"/>
        <v>410</v>
      </c>
      <c r="Q451" s="667">
        <v>19541</v>
      </c>
      <c r="R451" s="668">
        <f t="shared" si="226"/>
        <v>410</v>
      </c>
      <c r="S451" s="669">
        <f t="shared" si="227"/>
        <v>8610</v>
      </c>
      <c r="T451" s="723">
        <f t="shared" si="228"/>
        <v>0</v>
      </c>
      <c r="U451">
        <f t="shared" si="229"/>
        <v>0</v>
      </c>
    </row>
    <row r="452" spans="1:21" ht="18" customHeight="1">
      <c r="A452" s="709">
        <v>5</v>
      </c>
      <c r="B452" s="710"/>
      <c r="C452" s="710"/>
      <c r="D452" s="710"/>
      <c r="E452" s="710" t="s">
        <v>1111</v>
      </c>
      <c r="F452" s="709" t="s">
        <v>531</v>
      </c>
      <c r="G452" s="665"/>
      <c r="H452" s="665" t="s">
        <v>532</v>
      </c>
      <c r="I452" s="669">
        <v>6710</v>
      </c>
      <c r="J452" s="667">
        <v>19541</v>
      </c>
      <c r="K452" s="668">
        <f t="shared" si="222"/>
        <v>6710</v>
      </c>
      <c r="L452" s="669">
        <v>1490</v>
      </c>
      <c r="M452" s="667">
        <v>19541</v>
      </c>
      <c r="N452" s="670">
        <f t="shared" si="223"/>
        <v>1490</v>
      </c>
      <c r="O452" s="668">
        <f t="shared" si="224"/>
        <v>8200</v>
      </c>
      <c r="P452" s="669">
        <f t="shared" si="225"/>
        <v>410</v>
      </c>
      <c r="Q452" s="667">
        <v>19541</v>
      </c>
      <c r="R452" s="668">
        <f t="shared" si="226"/>
        <v>410</v>
      </c>
      <c r="S452" s="669">
        <f t="shared" si="227"/>
        <v>8610</v>
      </c>
      <c r="T452" s="723">
        <f t="shared" si="228"/>
        <v>0</v>
      </c>
      <c r="U452">
        <f t="shared" si="229"/>
        <v>0</v>
      </c>
    </row>
    <row r="453" spans="1:21" ht="18" customHeight="1">
      <c r="A453" s="709">
        <v>6</v>
      </c>
      <c r="B453" s="710"/>
      <c r="C453" s="710"/>
      <c r="D453" s="710" t="s">
        <v>1112</v>
      </c>
      <c r="E453" s="710" t="s">
        <v>1113</v>
      </c>
      <c r="F453" s="709" t="s">
        <v>531</v>
      </c>
      <c r="G453" s="665"/>
      <c r="H453" s="665" t="s">
        <v>532</v>
      </c>
      <c r="I453" s="669">
        <v>6710</v>
      </c>
      <c r="J453" s="667">
        <v>19541</v>
      </c>
      <c r="K453" s="668">
        <f t="shared" si="222"/>
        <v>6710</v>
      </c>
      <c r="L453" s="669">
        <v>1490</v>
      </c>
      <c r="M453" s="667">
        <v>19541</v>
      </c>
      <c r="N453" s="670">
        <f t="shared" si="223"/>
        <v>1490</v>
      </c>
      <c r="O453" s="668">
        <f t="shared" si="224"/>
        <v>8200</v>
      </c>
      <c r="P453" s="669">
        <f t="shared" si="225"/>
        <v>410</v>
      </c>
      <c r="Q453" s="667">
        <v>19541</v>
      </c>
      <c r="R453" s="668">
        <f t="shared" si="226"/>
        <v>410</v>
      </c>
      <c r="S453" s="669">
        <f t="shared" si="227"/>
        <v>8610</v>
      </c>
      <c r="T453" s="723">
        <f t="shared" si="228"/>
        <v>0</v>
      </c>
      <c r="U453">
        <f t="shared" si="229"/>
        <v>0</v>
      </c>
    </row>
    <row r="454" spans="1:21" ht="18" customHeight="1">
      <c r="A454" s="709">
        <v>7</v>
      </c>
      <c r="B454" s="710"/>
      <c r="C454" s="710"/>
      <c r="D454" s="710" t="s">
        <v>1114</v>
      </c>
      <c r="E454" s="710" t="s">
        <v>1115</v>
      </c>
      <c r="F454" s="709" t="s">
        <v>531</v>
      </c>
      <c r="G454" s="712"/>
      <c r="H454" s="665" t="s">
        <v>532</v>
      </c>
      <c r="I454" s="669">
        <v>6710</v>
      </c>
      <c r="J454" s="667">
        <v>19541</v>
      </c>
      <c r="K454" s="668">
        <f t="shared" si="222"/>
        <v>6710</v>
      </c>
      <c r="L454" s="669">
        <v>1490</v>
      </c>
      <c r="M454" s="667">
        <v>19541</v>
      </c>
      <c r="N454" s="670">
        <f t="shared" si="223"/>
        <v>1490</v>
      </c>
      <c r="O454" s="668">
        <f t="shared" si="224"/>
        <v>8200</v>
      </c>
      <c r="P454" s="669">
        <f t="shared" si="225"/>
        <v>410</v>
      </c>
      <c r="Q454" s="667">
        <v>19541</v>
      </c>
      <c r="R454" s="668">
        <f t="shared" si="226"/>
        <v>410</v>
      </c>
      <c r="S454" s="669">
        <f t="shared" si="227"/>
        <v>8610</v>
      </c>
      <c r="T454" s="723">
        <f t="shared" si="228"/>
        <v>0</v>
      </c>
      <c r="U454">
        <f t="shared" si="229"/>
        <v>0</v>
      </c>
    </row>
    <row r="455" spans="1:21" ht="18" customHeight="1">
      <c r="A455" s="713">
        <v>8</v>
      </c>
      <c r="B455" s="715"/>
      <c r="C455" s="844"/>
      <c r="D455" s="760"/>
      <c r="E455" s="844" t="s">
        <v>1116</v>
      </c>
      <c r="F455" s="810" t="s">
        <v>531</v>
      </c>
      <c r="G455" s="845"/>
      <c r="H455" s="763" t="s">
        <v>532</v>
      </c>
      <c r="I455" s="803">
        <v>6710</v>
      </c>
      <c r="J455" s="667">
        <v>19541</v>
      </c>
      <c r="K455" s="802">
        <f t="shared" si="222"/>
        <v>6710</v>
      </c>
      <c r="L455" s="803">
        <v>1490</v>
      </c>
      <c r="M455" s="667">
        <v>19541</v>
      </c>
      <c r="N455" s="670">
        <f t="shared" si="223"/>
        <v>1490</v>
      </c>
      <c r="O455" s="802">
        <f t="shared" si="224"/>
        <v>8200</v>
      </c>
      <c r="P455" s="803">
        <f t="shared" si="225"/>
        <v>410</v>
      </c>
      <c r="Q455" s="667">
        <v>19541</v>
      </c>
      <c r="R455" s="668">
        <f t="shared" si="226"/>
        <v>410</v>
      </c>
      <c r="S455" s="697">
        <f t="shared" si="227"/>
        <v>8610</v>
      </c>
      <c r="T455" s="723">
        <f t="shared" si="228"/>
        <v>0</v>
      </c>
      <c r="U455">
        <f t="shared" si="229"/>
        <v>0</v>
      </c>
    </row>
    <row r="456" spans="1:22" ht="18" customHeight="1">
      <c r="A456" s="674"/>
      <c r="B456" s="1147" t="s">
        <v>1117</v>
      </c>
      <c r="C456" s="1148"/>
      <c r="D456" s="1148"/>
      <c r="E456" s="1149"/>
      <c r="F456" s="674"/>
      <c r="G456" s="676"/>
      <c r="H456" s="675"/>
      <c r="I456" s="677">
        <f>SUM(I448:I455)</f>
        <v>53680</v>
      </c>
      <c r="J456" s="677"/>
      <c r="K456" s="718">
        <f>SUM(K448:K455)</f>
        <v>53680</v>
      </c>
      <c r="L456" s="677">
        <f>SUM(L448:L455)</f>
        <v>11920</v>
      </c>
      <c r="M456" s="677"/>
      <c r="N456" s="677">
        <f>SUM(N448:N455)</f>
        <v>11920</v>
      </c>
      <c r="O456" s="677"/>
      <c r="P456" s="677">
        <f>SUM(P448:P455)</f>
        <v>3280</v>
      </c>
      <c r="Q456" s="773"/>
      <c r="R456" s="773">
        <f>SUM(R448:R455)</f>
        <v>3280</v>
      </c>
      <c r="S456" s="678">
        <f>SUM(S448:S455)</f>
        <v>68880</v>
      </c>
      <c r="T456" s="809"/>
      <c r="V456" t="s">
        <v>637</v>
      </c>
    </row>
    <row r="457" spans="1:21" ht="18" customHeight="1">
      <c r="A457" s="700">
        <v>1</v>
      </c>
      <c r="B457" s="703" t="s">
        <v>67</v>
      </c>
      <c r="C457" s="703" t="s">
        <v>311</v>
      </c>
      <c r="D457" s="703" t="s">
        <v>1118</v>
      </c>
      <c r="E457" s="703" t="s">
        <v>1119</v>
      </c>
      <c r="F457" s="700" t="s">
        <v>531</v>
      </c>
      <c r="G457" s="705"/>
      <c r="H457" s="706" t="s">
        <v>532</v>
      </c>
      <c r="I457" s="707">
        <v>6710</v>
      </c>
      <c r="J457" s="667">
        <v>19541</v>
      </c>
      <c r="K457" s="687">
        <f aca="true" t="shared" si="230" ref="K457:K464">I457*1</f>
        <v>6710</v>
      </c>
      <c r="L457" s="707">
        <v>1490</v>
      </c>
      <c r="M457" s="667">
        <v>19541</v>
      </c>
      <c r="N457" s="670">
        <f aca="true" t="shared" si="231" ref="N457:N464">L457*1</f>
        <v>1490</v>
      </c>
      <c r="O457" s="687">
        <f aca="true" t="shared" si="232" ref="O457:O464">+K457+N457</f>
        <v>8200</v>
      </c>
      <c r="P457" s="707">
        <f aca="true" t="shared" si="233" ref="P457:P464">(I457+L457-U457)*5/100</f>
        <v>410</v>
      </c>
      <c r="Q457" s="667">
        <v>19541</v>
      </c>
      <c r="R457" s="668">
        <f aca="true" t="shared" si="234" ref="R457:R464">P457*1</f>
        <v>410</v>
      </c>
      <c r="S457" s="707">
        <f aca="true" t="shared" si="235" ref="S457:S464">SUM(K457,N457,R457)</f>
        <v>8610</v>
      </c>
      <c r="T457" s="722">
        <f aca="true" t="shared" si="236" ref="T457:T464">(8200*1)-O457</f>
        <v>0</v>
      </c>
      <c r="U457">
        <f aca="true" t="shared" si="237" ref="U457:U464">+I457+L457-8200</f>
        <v>0</v>
      </c>
    </row>
    <row r="458" spans="1:21" ht="18" customHeight="1">
      <c r="A458" s="709">
        <v>2</v>
      </c>
      <c r="B458" s="724" t="s">
        <v>1120</v>
      </c>
      <c r="C458" s="710"/>
      <c r="D458" s="710"/>
      <c r="E458" s="710" t="s">
        <v>1121</v>
      </c>
      <c r="F458" s="709" t="s">
        <v>531</v>
      </c>
      <c r="G458" s="712"/>
      <c r="H458" s="665" t="s">
        <v>532</v>
      </c>
      <c r="I458" s="669">
        <v>6710</v>
      </c>
      <c r="J458" s="667">
        <v>19541</v>
      </c>
      <c r="K458" s="668">
        <f t="shared" si="230"/>
        <v>6710</v>
      </c>
      <c r="L458" s="669">
        <v>1490</v>
      </c>
      <c r="M458" s="667">
        <v>19541</v>
      </c>
      <c r="N458" s="670">
        <f t="shared" si="231"/>
        <v>1490</v>
      </c>
      <c r="O458" s="668">
        <f t="shared" si="232"/>
        <v>8200</v>
      </c>
      <c r="P458" s="669">
        <f t="shared" si="233"/>
        <v>410</v>
      </c>
      <c r="Q458" s="667">
        <v>19541</v>
      </c>
      <c r="R458" s="668">
        <f t="shared" si="234"/>
        <v>410</v>
      </c>
      <c r="S458" s="669">
        <f t="shared" si="235"/>
        <v>8610</v>
      </c>
      <c r="T458" s="722">
        <f t="shared" si="236"/>
        <v>0</v>
      </c>
      <c r="U458">
        <f t="shared" si="237"/>
        <v>0</v>
      </c>
    </row>
    <row r="459" spans="1:21" ht="18" customHeight="1">
      <c r="A459" s="709">
        <v>3</v>
      </c>
      <c r="B459" s="710"/>
      <c r="C459" s="710"/>
      <c r="D459" s="710" t="s">
        <v>1122</v>
      </c>
      <c r="E459" s="710" t="s">
        <v>1123</v>
      </c>
      <c r="F459" s="709" t="s">
        <v>531</v>
      </c>
      <c r="G459" s="712"/>
      <c r="H459" s="665" t="s">
        <v>532</v>
      </c>
      <c r="I459" s="669">
        <v>6710</v>
      </c>
      <c r="J459" s="667">
        <v>19541</v>
      </c>
      <c r="K459" s="668">
        <f t="shared" si="230"/>
        <v>6710</v>
      </c>
      <c r="L459" s="669">
        <v>1490</v>
      </c>
      <c r="M459" s="667">
        <v>19541</v>
      </c>
      <c r="N459" s="670">
        <f t="shared" si="231"/>
        <v>1490</v>
      </c>
      <c r="O459" s="668">
        <f t="shared" si="232"/>
        <v>8200</v>
      </c>
      <c r="P459" s="669">
        <f t="shared" si="233"/>
        <v>410</v>
      </c>
      <c r="Q459" s="667">
        <v>19541</v>
      </c>
      <c r="R459" s="668">
        <f t="shared" si="234"/>
        <v>410</v>
      </c>
      <c r="S459" s="669">
        <f t="shared" si="235"/>
        <v>8610</v>
      </c>
      <c r="T459" s="722">
        <f t="shared" si="236"/>
        <v>0</v>
      </c>
      <c r="U459">
        <f t="shared" si="237"/>
        <v>0</v>
      </c>
    </row>
    <row r="460" spans="1:21" ht="18" customHeight="1">
      <c r="A460" s="709">
        <v>4</v>
      </c>
      <c r="B460" s="710"/>
      <c r="C460" s="710"/>
      <c r="D460" s="710"/>
      <c r="E460" s="710" t="s">
        <v>1124</v>
      </c>
      <c r="F460" s="709" t="s">
        <v>531</v>
      </c>
      <c r="G460" s="712"/>
      <c r="H460" s="665" t="s">
        <v>532</v>
      </c>
      <c r="I460" s="669">
        <v>6710</v>
      </c>
      <c r="J460" s="667">
        <v>19541</v>
      </c>
      <c r="K460" s="668">
        <f t="shared" si="230"/>
        <v>6710</v>
      </c>
      <c r="L460" s="669">
        <v>1490</v>
      </c>
      <c r="M460" s="667">
        <v>19541</v>
      </c>
      <c r="N460" s="670">
        <f t="shared" si="231"/>
        <v>1490</v>
      </c>
      <c r="O460" s="668">
        <f t="shared" si="232"/>
        <v>8200</v>
      </c>
      <c r="P460" s="669">
        <f t="shared" si="233"/>
        <v>410</v>
      </c>
      <c r="Q460" s="667">
        <v>19541</v>
      </c>
      <c r="R460" s="668">
        <f t="shared" si="234"/>
        <v>410</v>
      </c>
      <c r="S460" s="669">
        <f t="shared" si="235"/>
        <v>8610</v>
      </c>
      <c r="T460" s="722">
        <f t="shared" si="236"/>
        <v>0</v>
      </c>
      <c r="U460">
        <f t="shared" si="237"/>
        <v>0</v>
      </c>
    </row>
    <row r="461" spans="1:21" ht="18" customHeight="1">
      <c r="A461" s="709">
        <v>5</v>
      </c>
      <c r="B461" s="670"/>
      <c r="C461" s="670"/>
      <c r="D461" s="711" t="s">
        <v>1125</v>
      </c>
      <c r="E461" s="669" t="s">
        <v>1126</v>
      </c>
      <c r="F461" s="660" t="s">
        <v>531</v>
      </c>
      <c r="G461" s="664"/>
      <c r="H461" s="665" t="s">
        <v>532</v>
      </c>
      <c r="I461" s="669">
        <v>6710</v>
      </c>
      <c r="J461" s="667">
        <v>19541</v>
      </c>
      <c r="K461" s="668">
        <f t="shared" si="230"/>
        <v>6710</v>
      </c>
      <c r="L461" s="669">
        <v>1490</v>
      </c>
      <c r="M461" s="667">
        <v>19541</v>
      </c>
      <c r="N461" s="670">
        <f t="shared" si="231"/>
        <v>1490</v>
      </c>
      <c r="O461" s="668">
        <f t="shared" si="232"/>
        <v>8200</v>
      </c>
      <c r="P461" s="669">
        <f t="shared" si="233"/>
        <v>410</v>
      </c>
      <c r="Q461" s="667">
        <v>19541</v>
      </c>
      <c r="R461" s="668">
        <f t="shared" si="234"/>
        <v>410</v>
      </c>
      <c r="S461" s="666">
        <f t="shared" si="235"/>
        <v>8610</v>
      </c>
      <c r="T461" s="722">
        <f t="shared" si="236"/>
        <v>0</v>
      </c>
      <c r="U461">
        <f t="shared" si="237"/>
        <v>0</v>
      </c>
    </row>
    <row r="462" spans="1:21" ht="18" customHeight="1">
      <c r="A462" s="709">
        <v>6</v>
      </c>
      <c r="B462" s="670"/>
      <c r="C462" s="670"/>
      <c r="D462" s="661"/>
      <c r="E462" s="669" t="s">
        <v>1127</v>
      </c>
      <c r="F462" s="660" t="s">
        <v>531</v>
      </c>
      <c r="G462" s="664"/>
      <c r="H462" s="665" t="s">
        <v>532</v>
      </c>
      <c r="I462" s="669">
        <v>6710</v>
      </c>
      <c r="J462" s="667">
        <v>19541</v>
      </c>
      <c r="K462" s="668">
        <f t="shared" si="230"/>
        <v>6710</v>
      </c>
      <c r="L462" s="669">
        <v>1490</v>
      </c>
      <c r="M462" s="667">
        <v>19541</v>
      </c>
      <c r="N462" s="670">
        <f t="shared" si="231"/>
        <v>1490</v>
      </c>
      <c r="O462" s="668">
        <f t="shared" si="232"/>
        <v>8200</v>
      </c>
      <c r="P462" s="669">
        <f t="shared" si="233"/>
        <v>410</v>
      </c>
      <c r="Q462" s="667">
        <v>19541</v>
      </c>
      <c r="R462" s="668">
        <f t="shared" si="234"/>
        <v>410</v>
      </c>
      <c r="S462" s="670">
        <f t="shared" si="235"/>
        <v>8610</v>
      </c>
      <c r="T462" s="722">
        <f t="shared" si="236"/>
        <v>0</v>
      </c>
      <c r="U462">
        <f t="shared" si="237"/>
        <v>0</v>
      </c>
    </row>
    <row r="463" spans="1:21" ht="18" customHeight="1">
      <c r="A463" s="709">
        <v>7</v>
      </c>
      <c r="B463" s="670"/>
      <c r="C463" s="670"/>
      <c r="D463" s="661" t="s">
        <v>1128</v>
      </c>
      <c r="E463" s="669" t="s">
        <v>1129</v>
      </c>
      <c r="F463" s="660" t="s">
        <v>531</v>
      </c>
      <c r="G463" s="664"/>
      <c r="H463" s="665" t="s">
        <v>532</v>
      </c>
      <c r="I463" s="669">
        <v>6710</v>
      </c>
      <c r="J463" s="667">
        <v>19541</v>
      </c>
      <c r="K463" s="668">
        <f t="shared" si="230"/>
        <v>6710</v>
      </c>
      <c r="L463" s="669">
        <v>1490</v>
      </c>
      <c r="M463" s="667">
        <v>19541</v>
      </c>
      <c r="N463" s="670">
        <f t="shared" si="231"/>
        <v>1490</v>
      </c>
      <c r="O463" s="668">
        <f t="shared" si="232"/>
        <v>8200</v>
      </c>
      <c r="P463" s="669">
        <f t="shared" si="233"/>
        <v>410</v>
      </c>
      <c r="Q463" s="667">
        <v>19541</v>
      </c>
      <c r="R463" s="668">
        <f t="shared" si="234"/>
        <v>410</v>
      </c>
      <c r="S463" s="670">
        <f t="shared" si="235"/>
        <v>8610</v>
      </c>
      <c r="T463" s="722">
        <f t="shared" si="236"/>
        <v>0</v>
      </c>
      <c r="U463">
        <f t="shared" si="237"/>
        <v>0</v>
      </c>
    </row>
    <row r="464" spans="1:21" ht="18" customHeight="1">
      <c r="A464" s="713">
        <v>8</v>
      </c>
      <c r="B464" s="714"/>
      <c r="C464" s="714"/>
      <c r="D464" s="691"/>
      <c r="E464" s="696" t="s">
        <v>1130</v>
      </c>
      <c r="F464" s="690" t="s">
        <v>531</v>
      </c>
      <c r="G464" s="693"/>
      <c r="H464" s="694" t="s">
        <v>532</v>
      </c>
      <c r="I464" s="696">
        <v>6710</v>
      </c>
      <c r="J464" s="667">
        <v>19541</v>
      </c>
      <c r="K464" s="668">
        <f t="shared" si="230"/>
        <v>6710</v>
      </c>
      <c r="L464" s="696">
        <v>1490</v>
      </c>
      <c r="M464" s="667">
        <v>19541</v>
      </c>
      <c r="N464" s="670">
        <f t="shared" si="231"/>
        <v>1490</v>
      </c>
      <c r="O464" s="698">
        <f t="shared" si="232"/>
        <v>8200</v>
      </c>
      <c r="P464" s="669">
        <f t="shared" si="233"/>
        <v>410</v>
      </c>
      <c r="Q464" s="667">
        <v>19541</v>
      </c>
      <c r="R464" s="668">
        <f t="shared" si="234"/>
        <v>410</v>
      </c>
      <c r="S464" s="714">
        <f t="shared" si="235"/>
        <v>8610</v>
      </c>
      <c r="T464" s="722">
        <f t="shared" si="236"/>
        <v>0</v>
      </c>
      <c r="U464">
        <f t="shared" si="237"/>
        <v>0</v>
      </c>
    </row>
    <row r="465" spans="1:22" ht="18" customHeight="1">
      <c r="A465" s="674"/>
      <c r="B465" s="1147" t="s">
        <v>1131</v>
      </c>
      <c r="C465" s="1148"/>
      <c r="D465" s="1148"/>
      <c r="E465" s="1149"/>
      <c r="F465" s="674"/>
      <c r="G465" s="676"/>
      <c r="H465" s="675"/>
      <c r="I465" s="677">
        <f>SUM(I457:I464)</f>
        <v>53680</v>
      </c>
      <c r="J465" s="677"/>
      <c r="K465" s="718">
        <f>SUM(K457:K464)</f>
        <v>53680</v>
      </c>
      <c r="L465" s="677"/>
      <c r="M465" s="677"/>
      <c r="N465" s="878">
        <f>SUM(N457:N464)</f>
        <v>11920</v>
      </c>
      <c r="O465" s="878"/>
      <c r="P465" s="677">
        <f>SUM(P457:P464)</f>
        <v>3280</v>
      </c>
      <c r="Q465" s="773"/>
      <c r="R465" s="879">
        <f>SUM(R457:R464)</f>
        <v>3280</v>
      </c>
      <c r="S465" s="678">
        <f>SUM(S457:S464)</f>
        <v>68880</v>
      </c>
      <c r="T465" s="719"/>
      <c r="V465" t="s">
        <v>637</v>
      </c>
    </row>
    <row r="466" spans="1:21" ht="18" customHeight="1">
      <c r="A466" s="700">
        <v>1</v>
      </c>
      <c r="B466" s="703" t="s">
        <v>65</v>
      </c>
      <c r="C466" s="703" t="s">
        <v>378</v>
      </c>
      <c r="D466" s="703" t="s">
        <v>1132</v>
      </c>
      <c r="E466" s="703" t="s">
        <v>1133</v>
      </c>
      <c r="F466" s="700" t="s">
        <v>531</v>
      </c>
      <c r="G466" s="705"/>
      <c r="H466" s="706" t="s">
        <v>532</v>
      </c>
      <c r="I466" s="707">
        <v>6710</v>
      </c>
      <c r="J466" s="667">
        <v>19541</v>
      </c>
      <c r="K466" s="687">
        <f aca="true" t="shared" si="238" ref="K466:K473">I466*1</f>
        <v>6710</v>
      </c>
      <c r="L466" s="707">
        <v>1490</v>
      </c>
      <c r="M466" s="667">
        <v>19541</v>
      </c>
      <c r="N466" s="670">
        <f aca="true" t="shared" si="239" ref="N466:N473">L466*1</f>
        <v>1490</v>
      </c>
      <c r="O466" s="687">
        <f aca="true" t="shared" si="240" ref="O466:O473">+K466+N466</f>
        <v>8200</v>
      </c>
      <c r="P466" s="707">
        <f aca="true" t="shared" si="241" ref="P466:P473">(I466+L466-U466)*5/100</f>
        <v>410</v>
      </c>
      <c r="Q466" s="667">
        <v>19541</v>
      </c>
      <c r="R466" s="668">
        <f aca="true" t="shared" si="242" ref="R466:R473">P466*1</f>
        <v>410</v>
      </c>
      <c r="S466" s="707">
        <f aca="true" t="shared" si="243" ref="S466:S473">SUM(K466,N466,R466)</f>
        <v>8610</v>
      </c>
      <c r="T466" s="722">
        <f aca="true" t="shared" si="244" ref="T466:T473">(8200*1)-O466</f>
        <v>0</v>
      </c>
      <c r="U466">
        <f aca="true" t="shared" si="245" ref="U466:U473">+I466+L466-8200</f>
        <v>0</v>
      </c>
    </row>
    <row r="467" spans="1:21" ht="18" customHeight="1">
      <c r="A467" s="709">
        <v>2</v>
      </c>
      <c r="B467" s="724" t="s">
        <v>1134</v>
      </c>
      <c r="C467" s="710"/>
      <c r="D467" s="710"/>
      <c r="E467" s="710" t="s">
        <v>1135</v>
      </c>
      <c r="F467" s="709" t="s">
        <v>531</v>
      </c>
      <c r="G467" s="712"/>
      <c r="H467" s="665" t="s">
        <v>532</v>
      </c>
      <c r="I467" s="669">
        <v>6710</v>
      </c>
      <c r="J467" s="667">
        <v>19541</v>
      </c>
      <c r="K467" s="668">
        <f t="shared" si="238"/>
        <v>6710</v>
      </c>
      <c r="L467" s="669">
        <v>1490</v>
      </c>
      <c r="M467" s="667">
        <v>19541</v>
      </c>
      <c r="N467" s="670">
        <f t="shared" si="239"/>
        <v>1490</v>
      </c>
      <c r="O467" s="668">
        <f t="shared" si="240"/>
        <v>8200</v>
      </c>
      <c r="P467" s="669">
        <f t="shared" si="241"/>
        <v>410</v>
      </c>
      <c r="Q467" s="667">
        <v>19541</v>
      </c>
      <c r="R467" s="668">
        <f t="shared" si="242"/>
        <v>410</v>
      </c>
      <c r="S467" s="669">
        <f t="shared" si="243"/>
        <v>8610</v>
      </c>
      <c r="T467" s="723">
        <f t="shared" si="244"/>
        <v>0</v>
      </c>
      <c r="U467">
        <f t="shared" si="245"/>
        <v>0</v>
      </c>
    </row>
    <row r="468" spans="1:21" ht="18" customHeight="1">
      <c r="A468" s="709">
        <v>3</v>
      </c>
      <c r="B468" s="710"/>
      <c r="C468" s="710"/>
      <c r="D468" s="710"/>
      <c r="E468" s="710" t="s">
        <v>1136</v>
      </c>
      <c r="F468" s="709" t="s">
        <v>531</v>
      </c>
      <c r="G468" s="712"/>
      <c r="H468" s="665" t="s">
        <v>532</v>
      </c>
      <c r="I468" s="669">
        <v>6210</v>
      </c>
      <c r="J468" s="667">
        <v>19541</v>
      </c>
      <c r="K468" s="668">
        <f t="shared" si="238"/>
        <v>6210</v>
      </c>
      <c r="L468" s="669">
        <v>1990</v>
      </c>
      <c r="M468" s="667">
        <v>19541</v>
      </c>
      <c r="N468" s="670">
        <f t="shared" si="239"/>
        <v>1990</v>
      </c>
      <c r="O468" s="668">
        <f t="shared" si="240"/>
        <v>8200</v>
      </c>
      <c r="P468" s="669">
        <f t="shared" si="241"/>
        <v>410</v>
      </c>
      <c r="Q468" s="667">
        <v>19541</v>
      </c>
      <c r="R468" s="668">
        <f t="shared" si="242"/>
        <v>410</v>
      </c>
      <c r="S468" s="669">
        <f t="shared" si="243"/>
        <v>8610</v>
      </c>
      <c r="T468" s="723">
        <f t="shared" si="244"/>
        <v>0</v>
      </c>
      <c r="U468">
        <f t="shared" si="245"/>
        <v>0</v>
      </c>
    </row>
    <row r="469" spans="1:21" ht="18" customHeight="1">
      <c r="A469" s="709">
        <v>4</v>
      </c>
      <c r="B469" s="710"/>
      <c r="C469" s="710"/>
      <c r="D469" s="710"/>
      <c r="E469" s="710" t="s">
        <v>1137</v>
      </c>
      <c r="F469" s="709" t="s">
        <v>531</v>
      </c>
      <c r="G469" s="712"/>
      <c r="H469" s="665" t="s">
        <v>532</v>
      </c>
      <c r="I469" s="669">
        <v>5970</v>
      </c>
      <c r="J469" s="667">
        <v>19541</v>
      </c>
      <c r="K469" s="668">
        <f t="shared" si="238"/>
        <v>5970</v>
      </c>
      <c r="L469" s="669">
        <v>2230</v>
      </c>
      <c r="M469" s="667">
        <v>19541</v>
      </c>
      <c r="N469" s="670">
        <f t="shared" si="239"/>
        <v>2230</v>
      </c>
      <c r="O469" s="668">
        <f t="shared" si="240"/>
        <v>8200</v>
      </c>
      <c r="P469" s="669">
        <f t="shared" si="241"/>
        <v>410</v>
      </c>
      <c r="Q469" s="667">
        <v>19541</v>
      </c>
      <c r="R469" s="668">
        <f t="shared" si="242"/>
        <v>410</v>
      </c>
      <c r="S469" s="669">
        <f t="shared" si="243"/>
        <v>8610</v>
      </c>
      <c r="T469" s="723">
        <f t="shared" si="244"/>
        <v>0</v>
      </c>
      <c r="U469">
        <f t="shared" si="245"/>
        <v>0</v>
      </c>
    </row>
    <row r="470" spans="1:21" ht="18" customHeight="1">
      <c r="A470" s="709">
        <v>5</v>
      </c>
      <c r="B470" s="670"/>
      <c r="C470" s="670"/>
      <c r="D470" s="711"/>
      <c r="E470" s="669" t="s">
        <v>1138</v>
      </c>
      <c r="F470" s="660" t="s">
        <v>531</v>
      </c>
      <c r="G470" s="664"/>
      <c r="H470" s="665" t="s">
        <v>532</v>
      </c>
      <c r="I470" s="669">
        <v>6710</v>
      </c>
      <c r="J470" s="667">
        <v>19541</v>
      </c>
      <c r="K470" s="668">
        <f t="shared" si="238"/>
        <v>6710</v>
      </c>
      <c r="L470" s="669">
        <v>1490</v>
      </c>
      <c r="M470" s="667">
        <v>19541</v>
      </c>
      <c r="N470" s="670">
        <f t="shared" si="239"/>
        <v>1490</v>
      </c>
      <c r="O470" s="668">
        <f t="shared" si="240"/>
        <v>8200</v>
      </c>
      <c r="P470" s="669">
        <f t="shared" si="241"/>
        <v>410</v>
      </c>
      <c r="Q470" s="667">
        <v>19541</v>
      </c>
      <c r="R470" s="668">
        <f t="shared" si="242"/>
        <v>410</v>
      </c>
      <c r="S470" s="666">
        <f t="shared" si="243"/>
        <v>8610</v>
      </c>
      <c r="T470" s="723">
        <f t="shared" si="244"/>
        <v>0</v>
      </c>
      <c r="U470">
        <f t="shared" si="245"/>
        <v>0</v>
      </c>
    </row>
    <row r="471" spans="1:21" ht="18" customHeight="1">
      <c r="A471" s="709">
        <v>6</v>
      </c>
      <c r="B471" s="670"/>
      <c r="C471" s="670"/>
      <c r="D471" s="661" t="s">
        <v>1139</v>
      </c>
      <c r="E471" s="669" t="s">
        <v>1140</v>
      </c>
      <c r="F471" s="660" t="s">
        <v>531</v>
      </c>
      <c r="G471" s="664"/>
      <c r="H471" s="665" t="s">
        <v>532</v>
      </c>
      <c r="I471" s="669">
        <v>6710</v>
      </c>
      <c r="J471" s="667">
        <v>19541</v>
      </c>
      <c r="K471" s="668">
        <f t="shared" si="238"/>
        <v>6710</v>
      </c>
      <c r="L471" s="669">
        <v>1490</v>
      </c>
      <c r="M471" s="667">
        <v>19541</v>
      </c>
      <c r="N471" s="670">
        <f t="shared" si="239"/>
        <v>1490</v>
      </c>
      <c r="O471" s="668">
        <f t="shared" si="240"/>
        <v>8200</v>
      </c>
      <c r="P471" s="669">
        <f t="shared" si="241"/>
        <v>410</v>
      </c>
      <c r="Q471" s="667">
        <v>19541</v>
      </c>
      <c r="R471" s="668">
        <f t="shared" si="242"/>
        <v>410</v>
      </c>
      <c r="S471" s="670">
        <f t="shared" si="243"/>
        <v>8610</v>
      </c>
      <c r="T471" s="723">
        <f t="shared" si="244"/>
        <v>0</v>
      </c>
      <c r="U471">
        <f t="shared" si="245"/>
        <v>0</v>
      </c>
    </row>
    <row r="472" spans="1:21" ht="18" customHeight="1">
      <c r="A472" s="709">
        <v>7</v>
      </c>
      <c r="B472" s="670"/>
      <c r="C472" s="670"/>
      <c r="D472" s="661"/>
      <c r="E472" s="669" t="s">
        <v>1141</v>
      </c>
      <c r="F472" s="660" t="s">
        <v>531</v>
      </c>
      <c r="G472" s="664"/>
      <c r="H472" s="665" t="s">
        <v>532</v>
      </c>
      <c r="I472" s="669">
        <v>6710</v>
      </c>
      <c r="J472" s="667">
        <v>19541</v>
      </c>
      <c r="K472" s="668">
        <f t="shared" si="238"/>
        <v>6710</v>
      </c>
      <c r="L472" s="669">
        <v>1490</v>
      </c>
      <c r="M472" s="667">
        <v>19541</v>
      </c>
      <c r="N472" s="670">
        <f t="shared" si="239"/>
        <v>1490</v>
      </c>
      <c r="O472" s="668">
        <f t="shared" si="240"/>
        <v>8200</v>
      </c>
      <c r="P472" s="669">
        <f t="shared" si="241"/>
        <v>410</v>
      </c>
      <c r="Q472" s="667">
        <v>19541</v>
      </c>
      <c r="R472" s="668">
        <f t="shared" si="242"/>
        <v>410</v>
      </c>
      <c r="S472" s="670">
        <f t="shared" si="243"/>
        <v>8610</v>
      </c>
      <c r="T472" s="723">
        <f t="shared" si="244"/>
        <v>0</v>
      </c>
      <c r="U472">
        <f t="shared" si="245"/>
        <v>0</v>
      </c>
    </row>
    <row r="473" spans="1:21" ht="18" customHeight="1">
      <c r="A473" s="713">
        <v>8</v>
      </c>
      <c r="B473" s="714"/>
      <c r="C473" s="714"/>
      <c r="D473" s="691"/>
      <c r="E473" s="696" t="s">
        <v>1142</v>
      </c>
      <c r="F473" s="690" t="s">
        <v>531</v>
      </c>
      <c r="G473" s="693"/>
      <c r="H473" s="694" t="s">
        <v>532</v>
      </c>
      <c r="I473" s="696">
        <v>5970</v>
      </c>
      <c r="J473" s="667">
        <v>19541</v>
      </c>
      <c r="K473" s="668">
        <f t="shared" si="238"/>
        <v>5970</v>
      </c>
      <c r="L473" s="696">
        <v>2230</v>
      </c>
      <c r="M473" s="667">
        <v>19541</v>
      </c>
      <c r="N473" s="670">
        <f t="shared" si="239"/>
        <v>2230</v>
      </c>
      <c r="O473" s="698">
        <f t="shared" si="240"/>
        <v>8200</v>
      </c>
      <c r="P473" s="669">
        <f t="shared" si="241"/>
        <v>410</v>
      </c>
      <c r="Q473" s="667">
        <v>19541</v>
      </c>
      <c r="R473" s="668">
        <f t="shared" si="242"/>
        <v>410</v>
      </c>
      <c r="S473" s="714">
        <f t="shared" si="243"/>
        <v>8610</v>
      </c>
      <c r="T473" s="723">
        <f t="shared" si="244"/>
        <v>0</v>
      </c>
      <c r="U473">
        <f t="shared" si="245"/>
        <v>0</v>
      </c>
    </row>
    <row r="474" spans="1:20" ht="18" customHeight="1">
      <c r="A474" s="674"/>
      <c r="B474" s="1147" t="s">
        <v>1143</v>
      </c>
      <c r="C474" s="1148"/>
      <c r="D474" s="1148"/>
      <c r="E474" s="1149"/>
      <c r="F474" s="674"/>
      <c r="G474" s="676"/>
      <c r="H474" s="675"/>
      <c r="I474" s="677">
        <f>SUM(I466:I473)</f>
        <v>51700</v>
      </c>
      <c r="J474" s="677"/>
      <c r="K474" s="718">
        <f>SUM(K466:K473)</f>
        <v>51700</v>
      </c>
      <c r="L474" s="677">
        <f>SUM(L466:L473)</f>
        <v>13900</v>
      </c>
      <c r="M474" s="677"/>
      <c r="N474" s="878">
        <f>SUM(N466:N473)</f>
        <v>13900</v>
      </c>
      <c r="O474" s="878"/>
      <c r="P474" s="677">
        <f>SUM(P466:P473)</f>
        <v>3280</v>
      </c>
      <c r="Q474" s="773"/>
      <c r="R474" s="879">
        <f>SUM(R466:R473)</f>
        <v>3280</v>
      </c>
      <c r="S474" s="678">
        <f>SUM(S466:S473)</f>
        <v>68880</v>
      </c>
      <c r="T474" s="719"/>
    </row>
    <row r="475" spans="1:21" ht="18" customHeight="1">
      <c r="A475" s="700">
        <v>1</v>
      </c>
      <c r="B475" s="703" t="s">
        <v>66</v>
      </c>
      <c r="C475" s="703" t="s">
        <v>619</v>
      </c>
      <c r="D475" s="703" t="s">
        <v>1144</v>
      </c>
      <c r="E475" s="703" t="s">
        <v>1145</v>
      </c>
      <c r="F475" s="700" t="s">
        <v>604</v>
      </c>
      <c r="G475" s="705"/>
      <c r="H475" s="706" t="s">
        <v>532</v>
      </c>
      <c r="I475" s="707">
        <v>8320</v>
      </c>
      <c r="J475" s="667">
        <v>19541</v>
      </c>
      <c r="K475" s="687">
        <f aca="true" t="shared" si="246" ref="K475:K488">I475*1</f>
        <v>8320</v>
      </c>
      <c r="L475" s="707">
        <v>1500</v>
      </c>
      <c r="M475" s="667">
        <v>19541</v>
      </c>
      <c r="N475" s="670">
        <f aca="true" t="shared" si="247" ref="N475:N488">L475*1</f>
        <v>1500</v>
      </c>
      <c r="O475" s="687">
        <f aca="true" t="shared" si="248" ref="O475:O488">+K475+N475</f>
        <v>9820</v>
      </c>
      <c r="P475" s="669">
        <f aca="true" t="shared" si="249" ref="P475:P488">(I475+L475-U475)*5/100</f>
        <v>472</v>
      </c>
      <c r="Q475" s="667">
        <v>19541</v>
      </c>
      <c r="R475" s="668">
        <f aca="true" t="shared" si="250" ref="R475:R488">P475*1</f>
        <v>472</v>
      </c>
      <c r="S475" s="731">
        <f aca="true" t="shared" si="251" ref="S475:S488">SUM(K475,N475,R475)</f>
        <v>10292</v>
      </c>
      <c r="T475" s="689">
        <f>(9440*1)-O475</f>
        <v>-380</v>
      </c>
      <c r="U475" s="659">
        <f>+I475+L475-9440</f>
        <v>380</v>
      </c>
    </row>
    <row r="476" spans="1:21" ht="18" customHeight="1">
      <c r="A476" s="709">
        <v>2</v>
      </c>
      <c r="B476" s="710" t="s">
        <v>1146</v>
      </c>
      <c r="C476" s="710" t="s">
        <v>1147</v>
      </c>
      <c r="D476" s="710"/>
      <c r="E476" s="710" t="s">
        <v>1148</v>
      </c>
      <c r="F476" s="709" t="s">
        <v>531</v>
      </c>
      <c r="G476" s="712"/>
      <c r="H476" s="665" t="s">
        <v>532</v>
      </c>
      <c r="I476" s="669">
        <v>6210</v>
      </c>
      <c r="J476" s="667">
        <v>19541</v>
      </c>
      <c r="K476" s="668">
        <f t="shared" si="246"/>
        <v>6210</v>
      </c>
      <c r="L476" s="669">
        <v>1990</v>
      </c>
      <c r="M476" s="667">
        <v>19541</v>
      </c>
      <c r="N476" s="670">
        <f t="shared" si="247"/>
        <v>1990</v>
      </c>
      <c r="O476" s="668">
        <f t="shared" si="248"/>
        <v>8200</v>
      </c>
      <c r="P476" s="669">
        <f t="shared" si="249"/>
        <v>410</v>
      </c>
      <c r="Q476" s="667">
        <v>19541</v>
      </c>
      <c r="R476" s="668">
        <f t="shared" si="250"/>
        <v>410</v>
      </c>
      <c r="S476" s="669">
        <f t="shared" si="251"/>
        <v>8610</v>
      </c>
      <c r="T476" s="671">
        <f>(8200*1)-O476</f>
        <v>0</v>
      </c>
      <c r="U476">
        <f>+I476+L476-8200</f>
        <v>0</v>
      </c>
    </row>
    <row r="477" spans="1:21" ht="18" customHeight="1">
      <c r="A477" s="709">
        <v>3</v>
      </c>
      <c r="B477" s="710"/>
      <c r="C477" s="710"/>
      <c r="D477" s="710"/>
      <c r="E477" s="710" t="s">
        <v>1149</v>
      </c>
      <c r="F477" s="709" t="s">
        <v>531</v>
      </c>
      <c r="G477" s="712"/>
      <c r="H477" s="665" t="s">
        <v>532</v>
      </c>
      <c r="I477" s="669">
        <v>6460</v>
      </c>
      <c r="J477" s="667">
        <v>19541</v>
      </c>
      <c r="K477" s="668">
        <f t="shared" si="246"/>
        <v>6460</v>
      </c>
      <c r="L477" s="669">
        <v>1740</v>
      </c>
      <c r="M477" s="667">
        <v>19541</v>
      </c>
      <c r="N477" s="670">
        <f t="shared" si="247"/>
        <v>1740</v>
      </c>
      <c r="O477" s="668">
        <f t="shared" si="248"/>
        <v>8200</v>
      </c>
      <c r="P477" s="669">
        <f t="shared" si="249"/>
        <v>410</v>
      </c>
      <c r="Q477" s="667">
        <v>19541</v>
      </c>
      <c r="R477" s="668">
        <f t="shared" si="250"/>
        <v>410</v>
      </c>
      <c r="S477" s="669">
        <f t="shared" si="251"/>
        <v>8610</v>
      </c>
      <c r="T477" s="671">
        <f>(8200*1)-O477</f>
        <v>0</v>
      </c>
      <c r="U477">
        <f>+I477+L477-8200</f>
        <v>0</v>
      </c>
    </row>
    <row r="478" spans="1:21" ht="18" customHeight="1">
      <c r="A478" s="709">
        <v>4</v>
      </c>
      <c r="B478" s="710"/>
      <c r="C478" s="710"/>
      <c r="D478" s="710" t="s">
        <v>1150</v>
      </c>
      <c r="E478" s="710" t="s">
        <v>1151</v>
      </c>
      <c r="F478" s="709" t="s">
        <v>604</v>
      </c>
      <c r="G478" s="712"/>
      <c r="H478" s="665" t="s">
        <v>532</v>
      </c>
      <c r="I478" s="669">
        <v>8320</v>
      </c>
      <c r="J478" s="667">
        <v>19541</v>
      </c>
      <c r="K478" s="668">
        <f t="shared" si="246"/>
        <v>8320</v>
      </c>
      <c r="L478" s="669">
        <v>1500</v>
      </c>
      <c r="M478" s="667">
        <v>19541</v>
      </c>
      <c r="N478" s="670">
        <f t="shared" si="247"/>
        <v>1500</v>
      </c>
      <c r="O478" s="668">
        <f t="shared" si="248"/>
        <v>9820</v>
      </c>
      <c r="P478" s="669">
        <f t="shared" si="249"/>
        <v>472</v>
      </c>
      <c r="Q478" s="667">
        <v>19541</v>
      </c>
      <c r="R478" s="668">
        <f t="shared" si="250"/>
        <v>472</v>
      </c>
      <c r="S478" s="840">
        <f t="shared" si="251"/>
        <v>10292</v>
      </c>
      <c r="T478" s="671">
        <f>(9440*1)-O478</f>
        <v>-380</v>
      </c>
      <c r="U478" s="659">
        <f>+I478+L478-9440</f>
        <v>380</v>
      </c>
    </row>
    <row r="479" spans="1:21" ht="18" customHeight="1">
      <c r="A479" s="709">
        <v>5</v>
      </c>
      <c r="B479" s="710"/>
      <c r="C479" s="710"/>
      <c r="D479" s="710"/>
      <c r="E479" s="710" t="s">
        <v>1152</v>
      </c>
      <c r="F479" s="709" t="s">
        <v>531</v>
      </c>
      <c r="G479" s="712"/>
      <c r="H479" s="665" t="s">
        <v>532</v>
      </c>
      <c r="I479" s="669">
        <v>6210</v>
      </c>
      <c r="J479" s="667">
        <v>19541</v>
      </c>
      <c r="K479" s="668">
        <f t="shared" si="246"/>
        <v>6210</v>
      </c>
      <c r="L479" s="669">
        <v>1990</v>
      </c>
      <c r="M479" s="667">
        <v>19541</v>
      </c>
      <c r="N479" s="670">
        <f t="shared" si="247"/>
        <v>1990</v>
      </c>
      <c r="O479" s="668">
        <f t="shared" si="248"/>
        <v>8200</v>
      </c>
      <c r="P479" s="669">
        <f t="shared" si="249"/>
        <v>410</v>
      </c>
      <c r="Q479" s="667">
        <v>19541</v>
      </c>
      <c r="R479" s="668">
        <f t="shared" si="250"/>
        <v>410</v>
      </c>
      <c r="S479" s="669">
        <f t="shared" si="251"/>
        <v>8610</v>
      </c>
      <c r="T479" s="671">
        <f>(8200*1)-O479</f>
        <v>0</v>
      </c>
      <c r="U479">
        <f>+I479+L479-8200</f>
        <v>0</v>
      </c>
    </row>
    <row r="480" spans="1:21" ht="18" customHeight="1">
      <c r="A480" s="709">
        <v>6</v>
      </c>
      <c r="B480" s="710"/>
      <c r="C480" s="710"/>
      <c r="D480" s="710"/>
      <c r="E480" s="710" t="s">
        <v>1153</v>
      </c>
      <c r="F480" s="709" t="s">
        <v>531</v>
      </c>
      <c r="G480" s="712"/>
      <c r="H480" s="665" t="s">
        <v>532</v>
      </c>
      <c r="I480" s="669">
        <v>5970</v>
      </c>
      <c r="J480" s="667">
        <v>19541</v>
      </c>
      <c r="K480" s="668">
        <f t="shared" si="246"/>
        <v>5970</v>
      </c>
      <c r="L480" s="669">
        <v>2230</v>
      </c>
      <c r="M480" s="667">
        <v>19541</v>
      </c>
      <c r="N480" s="670">
        <f t="shared" si="247"/>
        <v>2230</v>
      </c>
      <c r="O480" s="668">
        <f t="shared" si="248"/>
        <v>8200</v>
      </c>
      <c r="P480" s="669">
        <f t="shared" si="249"/>
        <v>410</v>
      </c>
      <c r="Q480" s="667">
        <v>19541</v>
      </c>
      <c r="R480" s="668">
        <f t="shared" si="250"/>
        <v>410</v>
      </c>
      <c r="S480" s="669">
        <f t="shared" si="251"/>
        <v>8610</v>
      </c>
      <c r="T480" s="671">
        <f>(8200*1)-O480</f>
        <v>0</v>
      </c>
      <c r="U480">
        <f>+I480+L480-8200</f>
        <v>0</v>
      </c>
    </row>
    <row r="481" spans="1:21" ht="18" customHeight="1">
      <c r="A481" s="709">
        <v>7</v>
      </c>
      <c r="B481" s="710"/>
      <c r="C481" s="710"/>
      <c r="D481" s="710" t="s">
        <v>1154</v>
      </c>
      <c r="E481" s="710" t="s">
        <v>1155</v>
      </c>
      <c r="F481" s="709" t="s">
        <v>604</v>
      </c>
      <c r="G481" s="712"/>
      <c r="H481" s="665" t="s">
        <v>532</v>
      </c>
      <c r="I481" s="669">
        <v>8320</v>
      </c>
      <c r="J481" s="667">
        <v>19541</v>
      </c>
      <c r="K481" s="668">
        <f t="shared" si="246"/>
        <v>8320</v>
      </c>
      <c r="L481" s="669">
        <v>1500</v>
      </c>
      <c r="M481" s="667">
        <v>19541</v>
      </c>
      <c r="N481" s="670">
        <f t="shared" si="247"/>
        <v>1500</v>
      </c>
      <c r="O481" s="668">
        <f t="shared" si="248"/>
        <v>9820</v>
      </c>
      <c r="P481" s="669">
        <f t="shared" si="249"/>
        <v>472</v>
      </c>
      <c r="Q481" s="667">
        <v>19541</v>
      </c>
      <c r="R481" s="668">
        <f t="shared" si="250"/>
        <v>472</v>
      </c>
      <c r="S481" s="840">
        <f t="shared" si="251"/>
        <v>10292</v>
      </c>
      <c r="T481" s="671">
        <f>(9440*1)-O481</f>
        <v>-380</v>
      </c>
      <c r="U481" s="659">
        <f>+I481+L481-9440</f>
        <v>380</v>
      </c>
    </row>
    <row r="482" spans="1:21" ht="18" customHeight="1">
      <c r="A482" s="709">
        <v>8</v>
      </c>
      <c r="B482" s="710"/>
      <c r="C482" s="710"/>
      <c r="D482" s="710"/>
      <c r="E482" s="710" t="s">
        <v>1156</v>
      </c>
      <c r="F482" s="709" t="s">
        <v>531</v>
      </c>
      <c r="G482" s="712"/>
      <c r="H482" s="665" t="s">
        <v>532</v>
      </c>
      <c r="I482" s="669">
        <v>6460</v>
      </c>
      <c r="J482" s="667">
        <v>19541</v>
      </c>
      <c r="K482" s="668">
        <f t="shared" si="246"/>
        <v>6460</v>
      </c>
      <c r="L482" s="669">
        <v>1740</v>
      </c>
      <c r="M482" s="667">
        <v>19541</v>
      </c>
      <c r="N482" s="670">
        <f t="shared" si="247"/>
        <v>1740</v>
      </c>
      <c r="O482" s="668">
        <f t="shared" si="248"/>
        <v>8200</v>
      </c>
      <c r="P482" s="669">
        <f t="shared" si="249"/>
        <v>410</v>
      </c>
      <c r="Q482" s="667">
        <v>19541</v>
      </c>
      <c r="R482" s="668">
        <f t="shared" si="250"/>
        <v>410</v>
      </c>
      <c r="S482" s="669">
        <f t="shared" si="251"/>
        <v>8610</v>
      </c>
      <c r="T482" s="671">
        <f>(8200*1)-O482</f>
        <v>0</v>
      </c>
      <c r="U482">
        <f>+I482+L482-8200</f>
        <v>0</v>
      </c>
    </row>
    <row r="483" spans="1:21" ht="18" customHeight="1">
      <c r="A483" s="709">
        <v>9</v>
      </c>
      <c r="B483" s="710"/>
      <c r="C483" s="672"/>
      <c r="D483" s="710"/>
      <c r="E483" s="710" t="s">
        <v>1157</v>
      </c>
      <c r="F483" s="709" t="s">
        <v>531</v>
      </c>
      <c r="G483" s="712"/>
      <c r="H483" s="665" t="s">
        <v>532</v>
      </c>
      <c r="I483" s="669">
        <v>6460</v>
      </c>
      <c r="J483" s="667">
        <v>19541</v>
      </c>
      <c r="K483" s="668">
        <f t="shared" si="246"/>
        <v>6460</v>
      </c>
      <c r="L483" s="669">
        <v>1740</v>
      </c>
      <c r="M483" s="667">
        <v>19541</v>
      </c>
      <c r="N483" s="670">
        <f t="shared" si="247"/>
        <v>1740</v>
      </c>
      <c r="O483" s="668">
        <f t="shared" si="248"/>
        <v>8200</v>
      </c>
      <c r="P483" s="669">
        <f t="shared" si="249"/>
        <v>410</v>
      </c>
      <c r="Q483" s="667">
        <v>19541</v>
      </c>
      <c r="R483" s="668">
        <f t="shared" si="250"/>
        <v>410</v>
      </c>
      <c r="S483" s="669">
        <f t="shared" si="251"/>
        <v>8610</v>
      </c>
      <c r="T483" s="671">
        <f>(8200*1)-O483</f>
        <v>0</v>
      </c>
      <c r="U483">
        <f>+I483+L483-8200</f>
        <v>0</v>
      </c>
    </row>
    <row r="484" spans="1:21" ht="18" customHeight="1">
      <c r="A484" s="709">
        <v>10</v>
      </c>
      <c r="B484" s="710"/>
      <c r="C484" s="710"/>
      <c r="D484" s="710" t="s">
        <v>1158</v>
      </c>
      <c r="E484" s="710" t="s">
        <v>1159</v>
      </c>
      <c r="F484" s="709" t="s">
        <v>604</v>
      </c>
      <c r="G484" s="712"/>
      <c r="H484" s="665" t="s">
        <v>532</v>
      </c>
      <c r="I484" s="669">
        <v>8320</v>
      </c>
      <c r="J484" s="667">
        <v>19541</v>
      </c>
      <c r="K484" s="668">
        <f t="shared" si="246"/>
        <v>8320</v>
      </c>
      <c r="L484" s="669">
        <v>1500</v>
      </c>
      <c r="M484" s="667">
        <v>19541</v>
      </c>
      <c r="N484" s="670">
        <f t="shared" si="247"/>
        <v>1500</v>
      </c>
      <c r="O484" s="668">
        <f t="shared" si="248"/>
        <v>9820</v>
      </c>
      <c r="P484" s="669">
        <f t="shared" si="249"/>
        <v>472</v>
      </c>
      <c r="Q484" s="667">
        <v>19541</v>
      </c>
      <c r="R484" s="668">
        <f t="shared" si="250"/>
        <v>472</v>
      </c>
      <c r="S484" s="840">
        <f t="shared" si="251"/>
        <v>10292</v>
      </c>
      <c r="T484" s="671">
        <f>(9440*1)-O484</f>
        <v>-380</v>
      </c>
      <c r="U484" s="659">
        <f>+I484+L484-9440</f>
        <v>380</v>
      </c>
    </row>
    <row r="485" spans="1:21" ht="18" customHeight="1">
      <c r="A485" s="709">
        <v>11</v>
      </c>
      <c r="B485" s="710"/>
      <c r="C485" s="710"/>
      <c r="D485" s="710"/>
      <c r="E485" s="710" t="s">
        <v>1160</v>
      </c>
      <c r="F485" s="709" t="s">
        <v>531</v>
      </c>
      <c r="G485" s="712"/>
      <c r="H485" s="665" t="s">
        <v>532</v>
      </c>
      <c r="I485" s="669">
        <v>6460</v>
      </c>
      <c r="J485" s="667">
        <v>19541</v>
      </c>
      <c r="K485" s="668">
        <f t="shared" si="246"/>
        <v>6460</v>
      </c>
      <c r="L485" s="669">
        <v>1740</v>
      </c>
      <c r="M485" s="667">
        <v>19541</v>
      </c>
      <c r="N485" s="670">
        <f t="shared" si="247"/>
        <v>1740</v>
      </c>
      <c r="O485" s="668">
        <f t="shared" si="248"/>
        <v>8200</v>
      </c>
      <c r="P485" s="669">
        <f t="shared" si="249"/>
        <v>410</v>
      </c>
      <c r="Q485" s="667">
        <v>19541</v>
      </c>
      <c r="R485" s="668">
        <f t="shared" si="250"/>
        <v>410</v>
      </c>
      <c r="S485" s="669">
        <f t="shared" si="251"/>
        <v>8610</v>
      </c>
      <c r="T485" s="671">
        <f>(8200*1)-O485</f>
        <v>0</v>
      </c>
      <c r="U485">
        <f>+I485+L485-8200</f>
        <v>0</v>
      </c>
    </row>
    <row r="486" spans="1:21" ht="18" customHeight="1">
      <c r="A486" s="709">
        <v>12</v>
      </c>
      <c r="B486" s="710"/>
      <c r="C486" s="710"/>
      <c r="D486" s="710"/>
      <c r="E486" s="710" t="s">
        <v>1161</v>
      </c>
      <c r="F486" s="709" t="s">
        <v>531</v>
      </c>
      <c r="G486" s="712"/>
      <c r="H486" s="665" t="s">
        <v>532</v>
      </c>
      <c r="I486" s="669">
        <v>5970</v>
      </c>
      <c r="J486" s="667">
        <v>19541</v>
      </c>
      <c r="K486" s="668">
        <f t="shared" si="246"/>
        <v>5970</v>
      </c>
      <c r="L486" s="669">
        <v>2230</v>
      </c>
      <c r="M486" s="667">
        <v>19541</v>
      </c>
      <c r="N486" s="670">
        <f t="shared" si="247"/>
        <v>2230</v>
      </c>
      <c r="O486" s="668">
        <f t="shared" si="248"/>
        <v>8200</v>
      </c>
      <c r="P486" s="669">
        <f t="shared" si="249"/>
        <v>410</v>
      </c>
      <c r="Q486" s="667">
        <v>19541</v>
      </c>
      <c r="R486" s="668">
        <f t="shared" si="250"/>
        <v>410</v>
      </c>
      <c r="S486" s="669">
        <f t="shared" si="251"/>
        <v>8610</v>
      </c>
      <c r="T486" s="671">
        <f>(8200*1)-O486</f>
        <v>0</v>
      </c>
      <c r="U486">
        <f>+I486+L486-8200</f>
        <v>0</v>
      </c>
    </row>
    <row r="487" spans="1:21" ht="18" customHeight="1">
      <c r="A487" s="709">
        <v>13</v>
      </c>
      <c r="B487" s="710"/>
      <c r="C487" s="710"/>
      <c r="D487" s="710" t="s">
        <v>1162</v>
      </c>
      <c r="E487" s="710" t="s">
        <v>1163</v>
      </c>
      <c r="F487" s="709" t="s">
        <v>531</v>
      </c>
      <c r="G487" s="712"/>
      <c r="H487" s="665" t="s">
        <v>532</v>
      </c>
      <c r="I487" s="669">
        <v>6460</v>
      </c>
      <c r="J487" s="667">
        <v>19541</v>
      </c>
      <c r="K487" s="668">
        <f t="shared" si="246"/>
        <v>6460</v>
      </c>
      <c r="L487" s="669">
        <v>1740</v>
      </c>
      <c r="M487" s="667">
        <v>19541</v>
      </c>
      <c r="N487" s="670">
        <f t="shared" si="247"/>
        <v>1740</v>
      </c>
      <c r="O487" s="668">
        <f t="shared" si="248"/>
        <v>8200</v>
      </c>
      <c r="P487" s="669">
        <f t="shared" si="249"/>
        <v>410</v>
      </c>
      <c r="Q487" s="667">
        <v>19541</v>
      </c>
      <c r="R487" s="668">
        <f t="shared" si="250"/>
        <v>410</v>
      </c>
      <c r="S487" s="669">
        <f t="shared" si="251"/>
        <v>8610</v>
      </c>
      <c r="T487" s="671">
        <f>(8200*1)-O487</f>
        <v>0</v>
      </c>
      <c r="U487">
        <f>+I487+L487-8200</f>
        <v>0</v>
      </c>
    </row>
    <row r="488" spans="1:21" ht="18" customHeight="1">
      <c r="A488" s="713">
        <v>14</v>
      </c>
      <c r="B488" s="715"/>
      <c r="C488" s="715"/>
      <c r="D488" s="715"/>
      <c r="E488" s="715" t="s">
        <v>1164</v>
      </c>
      <c r="F488" s="713" t="s">
        <v>531</v>
      </c>
      <c r="G488" s="717"/>
      <c r="H488" s="694" t="s">
        <v>532</v>
      </c>
      <c r="I488" s="696">
        <v>6460</v>
      </c>
      <c r="J488" s="667">
        <v>19541</v>
      </c>
      <c r="K488" s="668">
        <f t="shared" si="246"/>
        <v>6460</v>
      </c>
      <c r="L488" s="696">
        <v>1740</v>
      </c>
      <c r="M488" s="667">
        <v>19541</v>
      </c>
      <c r="N488" s="670">
        <f t="shared" si="247"/>
        <v>1740</v>
      </c>
      <c r="O488" s="698">
        <f t="shared" si="248"/>
        <v>8200</v>
      </c>
      <c r="P488" s="669">
        <f t="shared" si="249"/>
        <v>410</v>
      </c>
      <c r="Q488" s="667">
        <v>19541</v>
      </c>
      <c r="R488" s="668">
        <f t="shared" si="250"/>
        <v>410</v>
      </c>
      <c r="S488" s="696">
        <f t="shared" si="251"/>
        <v>8610</v>
      </c>
      <c r="T488" s="671">
        <f>(8200*1)-O488</f>
        <v>0</v>
      </c>
      <c r="U488">
        <f>+I488+L488-8200</f>
        <v>0</v>
      </c>
    </row>
    <row r="489" spans="1:22" ht="18" customHeight="1">
      <c r="A489" s="674"/>
      <c r="B489" s="1147" t="s">
        <v>131</v>
      </c>
      <c r="C489" s="1148"/>
      <c r="D489" s="1148"/>
      <c r="E489" s="1149"/>
      <c r="F489" s="674"/>
      <c r="G489" s="676"/>
      <c r="H489" s="675"/>
      <c r="I489" s="677">
        <f>SUM(I475:I488)</f>
        <v>96400</v>
      </c>
      <c r="J489" s="677"/>
      <c r="K489" s="718">
        <f>SUM(K475:K488)</f>
        <v>96400</v>
      </c>
      <c r="L489" s="677">
        <f>SUM(L475:L488)</f>
        <v>24880</v>
      </c>
      <c r="M489" s="677"/>
      <c r="N489" s="718">
        <f>SUM(N475:N488)</f>
        <v>24880</v>
      </c>
      <c r="O489" s="718"/>
      <c r="P489" s="677">
        <f>SUM(P475:P488)</f>
        <v>5988</v>
      </c>
      <c r="Q489" s="773"/>
      <c r="R489" s="879">
        <f>SUM(R475:R488)</f>
        <v>5988</v>
      </c>
      <c r="S489" s="678">
        <f>SUM(S475:S488)</f>
        <v>127268</v>
      </c>
      <c r="T489" s="699">
        <f>SUM(T475:T488)</f>
        <v>-1520</v>
      </c>
      <c r="V489" t="s">
        <v>637</v>
      </c>
    </row>
    <row r="490" spans="1:21" ht="18" customHeight="1" thickBot="1">
      <c r="A490" s="680"/>
      <c r="B490" s="681"/>
      <c r="C490" s="681"/>
      <c r="D490" s="681"/>
      <c r="E490" s="681"/>
      <c r="F490" s="680"/>
      <c r="G490" s="683"/>
      <c r="H490" s="682"/>
      <c r="I490" s="684"/>
      <c r="J490" s="684"/>
      <c r="K490" s="755"/>
      <c r="L490" s="684"/>
      <c r="M490" s="684"/>
      <c r="N490" s="755"/>
      <c r="O490" s="755"/>
      <c r="P490" s="684"/>
      <c r="Q490" s="780" t="s">
        <v>540</v>
      </c>
      <c r="R490" s="880"/>
      <c r="S490" s="685">
        <f>+S489+T489</f>
        <v>125748</v>
      </c>
      <c r="T490" s="842"/>
      <c r="U490" s="843"/>
    </row>
    <row r="491" spans="1:21" ht="18" customHeight="1" thickTop="1">
      <c r="A491" s="700">
        <v>1</v>
      </c>
      <c r="B491" s="703" t="s">
        <v>66</v>
      </c>
      <c r="C491" s="881" t="s">
        <v>421</v>
      </c>
      <c r="D491" s="793" t="s">
        <v>1165</v>
      </c>
      <c r="E491" s="793" t="s">
        <v>1166</v>
      </c>
      <c r="F491" s="747" t="s">
        <v>531</v>
      </c>
      <c r="G491" s="794"/>
      <c r="H491" s="652" t="s">
        <v>532</v>
      </c>
      <c r="I491" s="656">
        <v>6710</v>
      </c>
      <c r="J491" s="667">
        <v>19541</v>
      </c>
      <c r="K491" s="655">
        <f>I491*1</f>
        <v>6710</v>
      </c>
      <c r="L491" s="656">
        <v>1490</v>
      </c>
      <c r="M491" s="667">
        <v>19541</v>
      </c>
      <c r="N491" s="670">
        <f>L491*1</f>
        <v>1490</v>
      </c>
      <c r="O491" s="655">
        <f>+K491+N491</f>
        <v>8200</v>
      </c>
      <c r="P491" s="656">
        <f>(I491+L491-U491)*5/100</f>
        <v>410</v>
      </c>
      <c r="Q491" s="667">
        <v>19541</v>
      </c>
      <c r="R491" s="668">
        <f>P491*1</f>
        <v>410</v>
      </c>
      <c r="S491" s="707">
        <f>SUM(K491,N491,R491)</f>
        <v>8610</v>
      </c>
      <c r="T491" s="751">
        <f>(8200*1)-O491</f>
        <v>0</v>
      </c>
      <c r="U491" s="659">
        <f>+I491+L491-8200</f>
        <v>0</v>
      </c>
    </row>
    <row r="492" spans="1:21" ht="18" customHeight="1">
      <c r="A492" s="709">
        <v>2</v>
      </c>
      <c r="B492" s="710" t="s">
        <v>1167</v>
      </c>
      <c r="C492" s="711"/>
      <c r="D492" s="710"/>
      <c r="E492" s="710" t="s">
        <v>1168</v>
      </c>
      <c r="F492" s="709" t="s">
        <v>531</v>
      </c>
      <c r="G492" s="712"/>
      <c r="H492" s="665" t="s">
        <v>532</v>
      </c>
      <c r="I492" s="669">
        <v>6710</v>
      </c>
      <c r="J492" s="667">
        <v>19541</v>
      </c>
      <c r="K492" s="668">
        <f>I492*1</f>
        <v>6710</v>
      </c>
      <c r="L492" s="669">
        <v>1490</v>
      </c>
      <c r="M492" s="667">
        <v>19541</v>
      </c>
      <c r="N492" s="670">
        <f>L492*1</f>
        <v>1490</v>
      </c>
      <c r="O492" s="668">
        <f>+K492+N492</f>
        <v>8200</v>
      </c>
      <c r="P492" s="669">
        <f>(I492+L492-U492)*5/100</f>
        <v>410</v>
      </c>
      <c r="Q492" s="667">
        <v>19541</v>
      </c>
      <c r="R492" s="668">
        <f>P492*1</f>
        <v>410</v>
      </c>
      <c r="S492" s="669">
        <f>SUM(K492,N492,R492)</f>
        <v>8610</v>
      </c>
      <c r="T492" s="752">
        <f>(8200*1)-O492</f>
        <v>0</v>
      </c>
      <c r="U492" s="659">
        <f>+I492+L492-8200</f>
        <v>0</v>
      </c>
    </row>
    <row r="493" spans="1:21" ht="18" customHeight="1">
      <c r="A493" s="713">
        <v>3</v>
      </c>
      <c r="B493" s="715"/>
      <c r="C493" s="844"/>
      <c r="D493" s="844"/>
      <c r="E493" s="844" t="s">
        <v>1169</v>
      </c>
      <c r="F493" s="810" t="s">
        <v>531</v>
      </c>
      <c r="G493" s="845"/>
      <c r="H493" s="763" t="s">
        <v>532</v>
      </c>
      <c r="I493" s="803">
        <v>6210</v>
      </c>
      <c r="J493" s="667">
        <v>19541</v>
      </c>
      <c r="K493" s="802">
        <f>I493*1</f>
        <v>6210</v>
      </c>
      <c r="L493" s="803">
        <v>1990</v>
      </c>
      <c r="M493" s="667">
        <v>19541</v>
      </c>
      <c r="N493" s="670">
        <f>L493*1</f>
        <v>1990</v>
      </c>
      <c r="O493" s="802">
        <f>+K493+N493</f>
        <v>8200</v>
      </c>
      <c r="P493" s="803">
        <f>(I493+L493-U493)*5/100</f>
        <v>410</v>
      </c>
      <c r="Q493" s="667">
        <v>19541</v>
      </c>
      <c r="R493" s="668">
        <f>P493*1</f>
        <v>410</v>
      </c>
      <c r="S493" s="803">
        <f>SUM(K493,N493,R493)</f>
        <v>8610</v>
      </c>
      <c r="T493" s="882">
        <f>(8200*1)-O493</f>
        <v>0</v>
      </c>
      <c r="U493" s="659">
        <f>+I493+L493-8200</f>
        <v>0</v>
      </c>
    </row>
    <row r="494" spans="1:22" ht="18" customHeight="1">
      <c r="A494" s="674"/>
      <c r="B494" s="1147" t="s">
        <v>1170</v>
      </c>
      <c r="C494" s="1148"/>
      <c r="D494" s="1148"/>
      <c r="E494" s="1149"/>
      <c r="F494" s="674"/>
      <c r="G494" s="676"/>
      <c r="H494" s="675"/>
      <c r="I494" s="677"/>
      <c r="J494" s="677"/>
      <c r="K494" s="718">
        <f>SUM(K491:K493)</f>
        <v>19630</v>
      </c>
      <c r="L494" s="677"/>
      <c r="M494" s="677"/>
      <c r="N494" s="677"/>
      <c r="O494" s="677">
        <f>SUM(O491:O493)</f>
        <v>24600</v>
      </c>
      <c r="P494" s="677"/>
      <c r="Q494" s="677"/>
      <c r="R494" s="677">
        <f>SUM(R491:R493)</f>
        <v>1230</v>
      </c>
      <c r="S494" s="678">
        <f>SUM(S491:S493)</f>
        <v>25830</v>
      </c>
      <c r="T494" s="754">
        <f>SUM(T491:T493)</f>
        <v>0</v>
      </c>
      <c r="U494" s="659"/>
      <c r="V494" t="s">
        <v>637</v>
      </c>
    </row>
    <row r="495" spans="1:21" ht="18" customHeight="1">
      <c r="A495" s="700">
        <v>1</v>
      </c>
      <c r="B495" s="703" t="s">
        <v>584</v>
      </c>
      <c r="C495" s="703" t="s">
        <v>425</v>
      </c>
      <c r="D495" s="782" t="s">
        <v>1171</v>
      </c>
      <c r="E495" s="703" t="s">
        <v>1172</v>
      </c>
      <c r="F495" s="700" t="s">
        <v>531</v>
      </c>
      <c r="G495" s="705"/>
      <c r="H495" s="706" t="s">
        <v>532</v>
      </c>
      <c r="I495" s="707">
        <v>6210</v>
      </c>
      <c r="J495" s="667">
        <v>19541</v>
      </c>
      <c r="K495" s="687">
        <f aca="true" t="shared" si="252" ref="K495:K508">I495*1</f>
        <v>6210</v>
      </c>
      <c r="L495" s="707">
        <v>1990</v>
      </c>
      <c r="M495" s="667">
        <v>19541</v>
      </c>
      <c r="N495" s="670">
        <f aca="true" t="shared" si="253" ref="N495:N508">L495*1</f>
        <v>1990</v>
      </c>
      <c r="O495" s="687">
        <f aca="true" t="shared" si="254" ref="O495:O508">+K495+N495</f>
        <v>8200</v>
      </c>
      <c r="P495" s="707">
        <f aca="true" t="shared" si="255" ref="P495:P508">(I495+L495)*5/100</f>
        <v>410</v>
      </c>
      <c r="Q495" s="667">
        <v>19541</v>
      </c>
      <c r="R495" s="668">
        <f aca="true" t="shared" si="256" ref="R495:R508">P495*1</f>
        <v>410</v>
      </c>
      <c r="S495" s="707">
        <f aca="true" t="shared" si="257" ref="S495:S508">SUM(K495,N495,R495)</f>
        <v>8610</v>
      </c>
      <c r="T495" s="883">
        <f aca="true" t="shared" si="258" ref="T495:T508">(8200*1)-O495</f>
        <v>0</v>
      </c>
      <c r="U495" s="659">
        <f aca="true" t="shared" si="259" ref="U495:U508">+I495+L495-8200</f>
        <v>0</v>
      </c>
    </row>
    <row r="496" spans="1:21" ht="18" customHeight="1">
      <c r="A496" s="680">
        <v>2</v>
      </c>
      <c r="B496" s="884" t="s">
        <v>1173</v>
      </c>
      <c r="C496" s="884"/>
      <c r="D496" s="885"/>
      <c r="E496" s="884" t="s">
        <v>1174</v>
      </c>
      <c r="F496" s="680"/>
      <c r="G496" s="683"/>
      <c r="H496" s="741"/>
      <c r="I496" s="684">
        <v>6210</v>
      </c>
      <c r="J496" s="667">
        <v>19541</v>
      </c>
      <c r="K496" s="668">
        <f t="shared" si="252"/>
        <v>6210</v>
      </c>
      <c r="L496" s="684">
        <v>1990</v>
      </c>
      <c r="M496" s="667">
        <v>19541</v>
      </c>
      <c r="N496" s="670">
        <f t="shared" si="253"/>
        <v>1990</v>
      </c>
      <c r="O496" s="743">
        <f t="shared" si="254"/>
        <v>8200</v>
      </c>
      <c r="P496" s="707">
        <f t="shared" si="255"/>
        <v>410</v>
      </c>
      <c r="Q496" s="667">
        <v>19541</v>
      </c>
      <c r="R496" s="668">
        <f t="shared" si="256"/>
        <v>410</v>
      </c>
      <c r="S496" s="707">
        <f t="shared" si="257"/>
        <v>8610</v>
      </c>
      <c r="T496" s="752">
        <f t="shared" si="258"/>
        <v>0</v>
      </c>
      <c r="U496" s="659">
        <f t="shared" si="259"/>
        <v>0</v>
      </c>
    </row>
    <row r="497" spans="1:21" ht="18" customHeight="1">
      <c r="A497" s="713">
        <v>3</v>
      </c>
      <c r="B497" s="715"/>
      <c r="C497" s="716" t="s">
        <v>584</v>
      </c>
      <c r="D497" s="715"/>
      <c r="E497" s="715" t="s">
        <v>1175</v>
      </c>
      <c r="F497" s="713" t="s">
        <v>531</v>
      </c>
      <c r="G497" s="717"/>
      <c r="H497" s="694" t="s">
        <v>532</v>
      </c>
      <c r="I497" s="696">
        <v>6210</v>
      </c>
      <c r="J497" s="667">
        <v>19541</v>
      </c>
      <c r="K497" s="668">
        <f t="shared" si="252"/>
        <v>6210</v>
      </c>
      <c r="L497" s="696">
        <f>8200-I497</f>
        <v>1990</v>
      </c>
      <c r="M497" s="667">
        <v>19541</v>
      </c>
      <c r="N497" s="670">
        <f t="shared" si="253"/>
        <v>1990</v>
      </c>
      <c r="O497" s="698">
        <f t="shared" si="254"/>
        <v>8200</v>
      </c>
      <c r="P497" s="707">
        <f t="shared" si="255"/>
        <v>410</v>
      </c>
      <c r="Q497" s="667">
        <v>19541</v>
      </c>
      <c r="R497" s="668">
        <f t="shared" si="256"/>
        <v>410</v>
      </c>
      <c r="S497" s="696">
        <f t="shared" si="257"/>
        <v>8610</v>
      </c>
      <c r="T497" s="752">
        <f t="shared" si="258"/>
        <v>0</v>
      </c>
      <c r="U497" s="659">
        <f t="shared" si="259"/>
        <v>0</v>
      </c>
    </row>
    <row r="498" spans="1:21" ht="18" customHeight="1">
      <c r="A498" s="680">
        <v>4</v>
      </c>
      <c r="B498" s="703"/>
      <c r="C498" s="703"/>
      <c r="D498" s="703"/>
      <c r="E498" s="703" t="s">
        <v>1176</v>
      </c>
      <c r="F498" s="700" t="s">
        <v>531</v>
      </c>
      <c r="G498" s="705"/>
      <c r="H498" s="706" t="s">
        <v>532</v>
      </c>
      <c r="I498" s="684">
        <v>6210</v>
      </c>
      <c r="J498" s="667">
        <v>19541</v>
      </c>
      <c r="K498" s="668">
        <f t="shared" si="252"/>
        <v>6210</v>
      </c>
      <c r="L498" s="707">
        <v>1990</v>
      </c>
      <c r="M498" s="667">
        <v>19541</v>
      </c>
      <c r="N498" s="670">
        <f t="shared" si="253"/>
        <v>1990</v>
      </c>
      <c r="O498" s="687">
        <f t="shared" si="254"/>
        <v>8200</v>
      </c>
      <c r="P498" s="707">
        <f t="shared" si="255"/>
        <v>410</v>
      </c>
      <c r="Q498" s="667">
        <v>19541</v>
      </c>
      <c r="R498" s="668">
        <f t="shared" si="256"/>
        <v>410</v>
      </c>
      <c r="S498" s="707">
        <f t="shared" si="257"/>
        <v>8610</v>
      </c>
      <c r="T498" s="752">
        <f t="shared" si="258"/>
        <v>0</v>
      </c>
      <c r="U498" s="659">
        <f t="shared" si="259"/>
        <v>0</v>
      </c>
    </row>
    <row r="499" spans="1:21" ht="18" customHeight="1">
      <c r="A499" s="713">
        <v>5</v>
      </c>
      <c r="B499" s="715"/>
      <c r="C499" s="716"/>
      <c r="D499" s="715"/>
      <c r="E499" s="715" t="s">
        <v>1177</v>
      </c>
      <c r="F499" s="713" t="s">
        <v>531</v>
      </c>
      <c r="G499" s="717"/>
      <c r="H499" s="694" t="s">
        <v>532</v>
      </c>
      <c r="I499" s="696">
        <v>6210</v>
      </c>
      <c r="J499" s="667">
        <v>19541</v>
      </c>
      <c r="K499" s="668">
        <f t="shared" si="252"/>
        <v>6210</v>
      </c>
      <c r="L499" s="696">
        <f>8200-I499</f>
        <v>1990</v>
      </c>
      <c r="M499" s="667">
        <v>19541</v>
      </c>
      <c r="N499" s="670">
        <f t="shared" si="253"/>
        <v>1990</v>
      </c>
      <c r="O499" s="698">
        <f t="shared" si="254"/>
        <v>8200</v>
      </c>
      <c r="P499" s="707">
        <f t="shared" si="255"/>
        <v>410</v>
      </c>
      <c r="Q499" s="667">
        <v>19541</v>
      </c>
      <c r="R499" s="668">
        <f t="shared" si="256"/>
        <v>410</v>
      </c>
      <c r="S499" s="696">
        <f t="shared" si="257"/>
        <v>8610</v>
      </c>
      <c r="T499" s="752">
        <f t="shared" si="258"/>
        <v>0</v>
      </c>
      <c r="U499" s="659">
        <f t="shared" si="259"/>
        <v>0</v>
      </c>
    </row>
    <row r="500" spans="1:21" ht="18" customHeight="1">
      <c r="A500" s="680">
        <v>6</v>
      </c>
      <c r="B500" s="703"/>
      <c r="C500" s="703"/>
      <c r="D500" s="703"/>
      <c r="E500" s="703" t="s">
        <v>1178</v>
      </c>
      <c r="F500" s="700" t="s">
        <v>531</v>
      </c>
      <c r="G500" s="705"/>
      <c r="H500" s="706" t="s">
        <v>532</v>
      </c>
      <c r="I500" s="684">
        <v>5970</v>
      </c>
      <c r="J500" s="667">
        <v>19541</v>
      </c>
      <c r="K500" s="668">
        <f t="shared" si="252"/>
        <v>5970</v>
      </c>
      <c r="L500" s="707">
        <v>2230</v>
      </c>
      <c r="M500" s="667">
        <v>19541</v>
      </c>
      <c r="N500" s="670">
        <f t="shared" si="253"/>
        <v>2230</v>
      </c>
      <c r="O500" s="687">
        <f t="shared" si="254"/>
        <v>8200</v>
      </c>
      <c r="P500" s="707">
        <f t="shared" si="255"/>
        <v>410</v>
      </c>
      <c r="Q500" s="667">
        <v>19541</v>
      </c>
      <c r="R500" s="668">
        <f t="shared" si="256"/>
        <v>410</v>
      </c>
      <c r="S500" s="707">
        <f t="shared" si="257"/>
        <v>8610</v>
      </c>
      <c r="T500" s="752">
        <f t="shared" si="258"/>
        <v>0</v>
      </c>
      <c r="U500" s="659">
        <f t="shared" si="259"/>
        <v>0</v>
      </c>
    </row>
    <row r="501" spans="1:21" ht="18" customHeight="1">
      <c r="A501" s="713">
        <v>7</v>
      </c>
      <c r="B501" s="710"/>
      <c r="C501" s="711"/>
      <c r="D501" s="710"/>
      <c r="E501" s="710" t="s">
        <v>1179</v>
      </c>
      <c r="F501" s="709" t="s">
        <v>531</v>
      </c>
      <c r="G501" s="712"/>
      <c r="H501" s="665" t="s">
        <v>532</v>
      </c>
      <c r="I501" s="696">
        <v>5760</v>
      </c>
      <c r="J501" s="667">
        <v>19541</v>
      </c>
      <c r="K501" s="668">
        <f t="shared" si="252"/>
        <v>5760</v>
      </c>
      <c r="L501" s="669">
        <v>2440</v>
      </c>
      <c r="M501" s="667">
        <v>19541</v>
      </c>
      <c r="N501" s="670">
        <f t="shared" si="253"/>
        <v>2440</v>
      </c>
      <c r="O501" s="668">
        <f t="shared" si="254"/>
        <v>8200</v>
      </c>
      <c r="P501" s="707">
        <f t="shared" si="255"/>
        <v>410</v>
      </c>
      <c r="Q501" s="667">
        <v>19541</v>
      </c>
      <c r="R501" s="668">
        <f t="shared" si="256"/>
        <v>410</v>
      </c>
      <c r="S501" s="669">
        <f t="shared" si="257"/>
        <v>8610</v>
      </c>
      <c r="T501" s="752">
        <f t="shared" si="258"/>
        <v>0</v>
      </c>
      <c r="U501" s="659">
        <f t="shared" si="259"/>
        <v>0</v>
      </c>
    </row>
    <row r="502" spans="1:21" ht="18" customHeight="1">
      <c r="A502" s="680">
        <v>8</v>
      </c>
      <c r="B502" s="715"/>
      <c r="C502" s="715"/>
      <c r="D502" s="715" t="s">
        <v>1180</v>
      </c>
      <c r="E502" s="715" t="s">
        <v>1181</v>
      </c>
      <c r="F502" s="713" t="s">
        <v>531</v>
      </c>
      <c r="G502" s="717"/>
      <c r="H502" s="694" t="s">
        <v>532</v>
      </c>
      <c r="I502" s="684">
        <v>6210</v>
      </c>
      <c r="J502" s="667">
        <v>19541</v>
      </c>
      <c r="K502" s="668">
        <f t="shared" si="252"/>
        <v>6210</v>
      </c>
      <c r="L502" s="696">
        <v>1990</v>
      </c>
      <c r="M502" s="667">
        <v>19541</v>
      </c>
      <c r="N502" s="670">
        <f t="shared" si="253"/>
        <v>1990</v>
      </c>
      <c r="O502" s="698">
        <f t="shared" si="254"/>
        <v>8200</v>
      </c>
      <c r="P502" s="707">
        <f t="shared" si="255"/>
        <v>410</v>
      </c>
      <c r="Q502" s="667">
        <v>19541</v>
      </c>
      <c r="R502" s="668">
        <f t="shared" si="256"/>
        <v>410</v>
      </c>
      <c r="S502" s="696">
        <f t="shared" si="257"/>
        <v>8610</v>
      </c>
      <c r="T502" s="752">
        <f t="shared" si="258"/>
        <v>0</v>
      </c>
      <c r="U502" s="659">
        <f t="shared" si="259"/>
        <v>0</v>
      </c>
    </row>
    <row r="503" spans="1:21" ht="18" customHeight="1">
      <c r="A503" s="713">
        <v>9</v>
      </c>
      <c r="B503" s="787"/>
      <c r="C503" s="787"/>
      <c r="D503" s="787"/>
      <c r="E503" s="788" t="s">
        <v>1182</v>
      </c>
      <c r="F503" s="786" t="s">
        <v>531</v>
      </c>
      <c r="G503" s="789"/>
      <c r="H503" s="706" t="s">
        <v>532</v>
      </c>
      <c r="I503" s="696">
        <v>6210</v>
      </c>
      <c r="J503" s="667">
        <v>19541</v>
      </c>
      <c r="K503" s="668">
        <f t="shared" si="252"/>
        <v>6210</v>
      </c>
      <c r="L503" s="707">
        <v>1990</v>
      </c>
      <c r="M503" s="667">
        <v>19541</v>
      </c>
      <c r="N503" s="670">
        <f t="shared" si="253"/>
        <v>1990</v>
      </c>
      <c r="O503" s="687">
        <f t="shared" si="254"/>
        <v>8200</v>
      </c>
      <c r="P503" s="707">
        <f t="shared" si="255"/>
        <v>410</v>
      </c>
      <c r="Q503" s="667">
        <v>19541</v>
      </c>
      <c r="R503" s="668">
        <f t="shared" si="256"/>
        <v>410</v>
      </c>
      <c r="S503" s="688">
        <f t="shared" si="257"/>
        <v>8610</v>
      </c>
      <c r="T503" s="752">
        <f t="shared" si="258"/>
        <v>0</v>
      </c>
      <c r="U503" s="659">
        <f t="shared" si="259"/>
        <v>0</v>
      </c>
    </row>
    <row r="504" spans="1:21" ht="18" customHeight="1">
      <c r="A504" s="680">
        <v>10</v>
      </c>
      <c r="B504" s="661"/>
      <c r="C504" s="711"/>
      <c r="D504" s="661"/>
      <c r="E504" s="663" t="s">
        <v>1183</v>
      </c>
      <c r="F504" s="660" t="s">
        <v>531</v>
      </c>
      <c r="G504" s="664"/>
      <c r="H504" s="665" t="s">
        <v>532</v>
      </c>
      <c r="I504" s="684">
        <v>6210</v>
      </c>
      <c r="J504" s="667">
        <v>19541</v>
      </c>
      <c r="K504" s="668">
        <f t="shared" si="252"/>
        <v>6210</v>
      </c>
      <c r="L504" s="696">
        <v>1990</v>
      </c>
      <c r="M504" s="667">
        <v>19541</v>
      </c>
      <c r="N504" s="670">
        <f t="shared" si="253"/>
        <v>1990</v>
      </c>
      <c r="O504" s="668">
        <f t="shared" si="254"/>
        <v>8200</v>
      </c>
      <c r="P504" s="707">
        <f t="shared" si="255"/>
        <v>410</v>
      </c>
      <c r="Q504" s="667">
        <v>19541</v>
      </c>
      <c r="R504" s="668">
        <f t="shared" si="256"/>
        <v>410</v>
      </c>
      <c r="S504" s="666">
        <f t="shared" si="257"/>
        <v>8610</v>
      </c>
      <c r="T504" s="752">
        <f t="shared" si="258"/>
        <v>0</v>
      </c>
      <c r="U504" s="659">
        <f t="shared" si="259"/>
        <v>0</v>
      </c>
    </row>
    <row r="505" spans="1:21" ht="18" customHeight="1">
      <c r="A505" s="713">
        <v>11</v>
      </c>
      <c r="B505" s="661"/>
      <c r="C505" s="661"/>
      <c r="D505" s="661"/>
      <c r="E505" s="663" t="s">
        <v>1184</v>
      </c>
      <c r="F505" s="660" t="s">
        <v>531</v>
      </c>
      <c r="G505" s="664"/>
      <c r="H505" s="665" t="s">
        <v>532</v>
      </c>
      <c r="I505" s="696">
        <v>6210</v>
      </c>
      <c r="J505" s="667">
        <v>19541</v>
      </c>
      <c r="K505" s="668">
        <f t="shared" si="252"/>
        <v>6210</v>
      </c>
      <c r="L505" s="707">
        <v>1990</v>
      </c>
      <c r="M505" s="667">
        <v>19541</v>
      </c>
      <c r="N505" s="670">
        <f t="shared" si="253"/>
        <v>1990</v>
      </c>
      <c r="O505" s="668">
        <f t="shared" si="254"/>
        <v>8200</v>
      </c>
      <c r="P505" s="707">
        <f t="shared" si="255"/>
        <v>410</v>
      </c>
      <c r="Q505" s="667">
        <v>19541</v>
      </c>
      <c r="R505" s="668">
        <f t="shared" si="256"/>
        <v>410</v>
      </c>
      <c r="S505" s="666">
        <f t="shared" si="257"/>
        <v>8610</v>
      </c>
      <c r="T505" s="752">
        <f t="shared" si="258"/>
        <v>0</v>
      </c>
      <c r="U505" s="659">
        <f t="shared" si="259"/>
        <v>0</v>
      </c>
    </row>
    <row r="506" spans="1:21" ht="18" customHeight="1">
      <c r="A506" s="680">
        <v>12</v>
      </c>
      <c r="B506" s="661"/>
      <c r="C506" s="661"/>
      <c r="D506" s="661"/>
      <c r="E506" s="663" t="s">
        <v>1185</v>
      </c>
      <c r="F506" s="660" t="s">
        <v>531</v>
      </c>
      <c r="G506" s="664"/>
      <c r="H506" s="665" t="s">
        <v>532</v>
      </c>
      <c r="I506" s="684">
        <v>5970</v>
      </c>
      <c r="J506" s="667">
        <v>19541</v>
      </c>
      <c r="K506" s="668">
        <f t="shared" si="252"/>
        <v>5970</v>
      </c>
      <c r="L506" s="669">
        <v>2230</v>
      </c>
      <c r="M506" s="667">
        <v>19541</v>
      </c>
      <c r="N506" s="670">
        <f t="shared" si="253"/>
        <v>2230</v>
      </c>
      <c r="O506" s="668">
        <f t="shared" si="254"/>
        <v>8200</v>
      </c>
      <c r="P506" s="707">
        <f t="shared" si="255"/>
        <v>410</v>
      </c>
      <c r="Q506" s="667">
        <v>19541</v>
      </c>
      <c r="R506" s="668">
        <f t="shared" si="256"/>
        <v>410</v>
      </c>
      <c r="S506" s="666">
        <f t="shared" si="257"/>
        <v>8610</v>
      </c>
      <c r="T506" s="752">
        <f t="shared" si="258"/>
        <v>0</v>
      </c>
      <c r="U506" s="659">
        <f t="shared" si="259"/>
        <v>0</v>
      </c>
    </row>
    <row r="507" spans="1:21" ht="18" customHeight="1">
      <c r="A507" s="713">
        <v>13</v>
      </c>
      <c r="B507" s="661"/>
      <c r="C507" s="661"/>
      <c r="D507" s="661" t="s">
        <v>1186</v>
      </c>
      <c r="E507" s="663" t="s">
        <v>1187</v>
      </c>
      <c r="F507" s="660" t="s">
        <v>531</v>
      </c>
      <c r="G507" s="664"/>
      <c r="H507" s="664" t="s">
        <v>532</v>
      </c>
      <c r="I507" s="696">
        <v>6210</v>
      </c>
      <c r="J507" s="667">
        <v>19541</v>
      </c>
      <c r="K507" s="668">
        <f t="shared" si="252"/>
        <v>6210</v>
      </c>
      <c r="L507" s="669">
        <v>1990</v>
      </c>
      <c r="M507" s="667">
        <v>19541</v>
      </c>
      <c r="N507" s="670">
        <f t="shared" si="253"/>
        <v>1990</v>
      </c>
      <c r="O507" s="668">
        <f t="shared" si="254"/>
        <v>8200</v>
      </c>
      <c r="P507" s="707">
        <f t="shared" si="255"/>
        <v>410</v>
      </c>
      <c r="Q507" s="667">
        <v>19541</v>
      </c>
      <c r="R507" s="668">
        <f t="shared" si="256"/>
        <v>410</v>
      </c>
      <c r="S507" s="666">
        <f t="shared" si="257"/>
        <v>8610</v>
      </c>
      <c r="T507" s="752">
        <f t="shared" si="258"/>
        <v>0</v>
      </c>
      <c r="U507" s="659">
        <f t="shared" si="259"/>
        <v>0</v>
      </c>
    </row>
    <row r="508" spans="1:21" ht="18" customHeight="1">
      <c r="A508" s="680">
        <v>14</v>
      </c>
      <c r="B508" s="661"/>
      <c r="C508" s="661"/>
      <c r="D508" s="661"/>
      <c r="E508" s="663" t="s">
        <v>1188</v>
      </c>
      <c r="F508" s="660" t="s">
        <v>531</v>
      </c>
      <c r="G508" s="664"/>
      <c r="H508" s="665" t="s">
        <v>532</v>
      </c>
      <c r="I508" s="684">
        <v>5760</v>
      </c>
      <c r="J508" s="667">
        <v>19541</v>
      </c>
      <c r="K508" s="802">
        <f t="shared" si="252"/>
        <v>5760</v>
      </c>
      <c r="L508" s="669">
        <v>2440</v>
      </c>
      <c r="M508" s="667">
        <v>19541</v>
      </c>
      <c r="N508" s="670">
        <f t="shared" si="253"/>
        <v>2440</v>
      </c>
      <c r="O508" s="668">
        <f t="shared" si="254"/>
        <v>8200</v>
      </c>
      <c r="P508" s="707">
        <f t="shared" si="255"/>
        <v>410</v>
      </c>
      <c r="Q508" s="667">
        <v>19541</v>
      </c>
      <c r="R508" s="668">
        <f t="shared" si="256"/>
        <v>410</v>
      </c>
      <c r="S508" s="666">
        <f t="shared" si="257"/>
        <v>8610</v>
      </c>
      <c r="T508" s="882">
        <f t="shared" si="258"/>
        <v>0</v>
      </c>
      <c r="U508" s="659">
        <f t="shared" si="259"/>
        <v>0</v>
      </c>
    </row>
    <row r="509" spans="1:21" ht="18" customHeight="1">
      <c r="A509" s="674"/>
      <c r="B509" s="1147" t="s">
        <v>1189</v>
      </c>
      <c r="C509" s="1148"/>
      <c r="D509" s="1148"/>
      <c r="E509" s="1149"/>
      <c r="F509" s="674"/>
      <c r="G509" s="676"/>
      <c r="H509" s="675"/>
      <c r="I509" s="677"/>
      <c r="J509" s="677"/>
      <c r="K509" s="677">
        <f>SUM(K495:K508)</f>
        <v>85560</v>
      </c>
      <c r="L509" s="677"/>
      <c r="M509" s="677"/>
      <c r="N509" s="725"/>
      <c r="O509" s="677">
        <f>SUM(O495:O508)</f>
        <v>114800</v>
      </c>
      <c r="P509" s="677"/>
      <c r="Q509" s="773"/>
      <c r="R509" s="677">
        <f>SUM(R495:R508)</f>
        <v>5740</v>
      </c>
      <c r="S509" s="677">
        <f>SUM(S495:S508)</f>
        <v>120540</v>
      </c>
      <c r="T509" s="754">
        <f>SUM(T503:T508)</f>
        <v>0</v>
      </c>
      <c r="U509" s="659"/>
    </row>
    <row r="510" spans="1:21" ht="18" customHeight="1">
      <c r="A510" s="700">
        <v>1</v>
      </c>
      <c r="B510" s="703" t="s">
        <v>66</v>
      </c>
      <c r="C510" s="703" t="s">
        <v>429</v>
      </c>
      <c r="D510" s="703" t="s">
        <v>1190</v>
      </c>
      <c r="E510" s="703" t="s">
        <v>1191</v>
      </c>
      <c r="F510" s="700" t="s">
        <v>531</v>
      </c>
      <c r="G510" s="705"/>
      <c r="H510" s="706" t="s">
        <v>532</v>
      </c>
      <c r="I510" s="707">
        <v>6460</v>
      </c>
      <c r="J510" s="667">
        <v>19541</v>
      </c>
      <c r="K510" s="687">
        <f>I510*1</f>
        <v>6460</v>
      </c>
      <c r="L510" s="707">
        <v>1740</v>
      </c>
      <c r="M510" s="667">
        <v>19541</v>
      </c>
      <c r="N510" s="670">
        <f>L510*1</f>
        <v>1740</v>
      </c>
      <c r="O510" s="687">
        <f>+K510+N510</f>
        <v>8200</v>
      </c>
      <c r="P510" s="707">
        <f>(I510+L510-U510)*5/100</f>
        <v>410</v>
      </c>
      <c r="Q510" s="667">
        <v>19541</v>
      </c>
      <c r="R510" s="668">
        <f>P510*1</f>
        <v>410</v>
      </c>
      <c r="S510" s="707">
        <f>SUM(K510,N510,R510)</f>
        <v>8610</v>
      </c>
      <c r="T510" s="689">
        <f>(8200*1)-O510</f>
        <v>0</v>
      </c>
      <c r="U510">
        <f>+I510+L510-8200</f>
        <v>0</v>
      </c>
    </row>
    <row r="511" spans="1:21" ht="18" customHeight="1">
      <c r="A511" s="709">
        <v>2</v>
      </c>
      <c r="B511" s="710" t="s">
        <v>1192</v>
      </c>
      <c r="C511" s="710"/>
      <c r="D511" s="710"/>
      <c r="E511" s="710" t="s">
        <v>1193</v>
      </c>
      <c r="F511" s="709" t="s">
        <v>531</v>
      </c>
      <c r="G511" s="712"/>
      <c r="H511" s="665" t="s">
        <v>532</v>
      </c>
      <c r="I511" s="669">
        <v>6460</v>
      </c>
      <c r="J511" s="667">
        <v>19541</v>
      </c>
      <c r="K511" s="668">
        <f>I511*1</f>
        <v>6460</v>
      </c>
      <c r="L511" s="669">
        <f>8200-I511</f>
        <v>1740</v>
      </c>
      <c r="M511" s="667">
        <v>19541</v>
      </c>
      <c r="N511" s="670">
        <f>L511*1</f>
        <v>1740</v>
      </c>
      <c r="O511" s="668">
        <f>+K511+N511</f>
        <v>8200</v>
      </c>
      <c r="P511" s="669">
        <f>(I511+L511-U511)*5/100</f>
        <v>410</v>
      </c>
      <c r="Q511" s="667">
        <v>19541</v>
      </c>
      <c r="R511" s="668">
        <f>P511*1</f>
        <v>410</v>
      </c>
      <c r="S511" s="669">
        <f>SUM(K511,N511,R511)</f>
        <v>8610</v>
      </c>
      <c r="T511" s="689">
        <f>(8200*1)-O511</f>
        <v>0</v>
      </c>
      <c r="U511">
        <f>+I511+L511-8200</f>
        <v>0</v>
      </c>
    </row>
    <row r="512" spans="1:21" ht="18" customHeight="1">
      <c r="A512" s="709">
        <v>3</v>
      </c>
      <c r="B512" s="710"/>
      <c r="C512" s="710"/>
      <c r="D512" s="710" t="s">
        <v>1194</v>
      </c>
      <c r="E512" s="710" t="s">
        <v>1195</v>
      </c>
      <c r="F512" s="709" t="s">
        <v>531</v>
      </c>
      <c r="G512" s="712"/>
      <c r="H512" s="665" t="s">
        <v>532</v>
      </c>
      <c r="I512" s="669">
        <v>6460</v>
      </c>
      <c r="J512" s="667">
        <v>19541</v>
      </c>
      <c r="K512" s="668">
        <f>I512*1</f>
        <v>6460</v>
      </c>
      <c r="L512" s="669">
        <f>8200-I512</f>
        <v>1740</v>
      </c>
      <c r="M512" s="667">
        <v>19541</v>
      </c>
      <c r="N512" s="670">
        <f>L512*1</f>
        <v>1740</v>
      </c>
      <c r="O512" s="668">
        <f>+K512+N512</f>
        <v>8200</v>
      </c>
      <c r="P512" s="669">
        <f>(I512+L512-U512)*5/100</f>
        <v>410</v>
      </c>
      <c r="Q512" s="667">
        <v>19541</v>
      </c>
      <c r="R512" s="668">
        <f>P512*1</f>
        <v>410</v>
      </c>
      <c r="S512" s="669">
        <f>SUM(K512,N512,R512)</f>
        <v>8610</v>
      </c>
      <c r="T512" s="689">
        <f>(8200*1)-O512</f>
        <v>0</v>
      </c>
      <c r="U512">
        <f>+I512+L512-8200</f>
        <v>0</v>
      </c>
    </row>
    <row r="513" spans="1:21" ht="18" customHeight="1">
      <c r="A513" s="709">
        <v>4</v>
      </c>
      <c r="B513" s="710"/>
      <c r="C513" s="710"/>
      <c r="D513" s="710"/>
      <c r="E513" s="710" t="s">
        <v>1196</v>
      </c>
      <c r="F513" s="709" t="s">
        <v>531</v>
      </c>
      <c r="G513" s="712"/>
      <c r="H513" s="665" t="s">
        <v>532</v>
      </c>
      <c r="I513" s="669">
        <v>6460</v>
      </c>
      <c r="J513" s="667">
        <v>19541</v>
      </c>
      <c r="K513" s="668">
        <f>I513*1</f>
        <v>6460</v>
      </c>
      <c r="L513" s="669">
        <f>8200-I513</f>
        <v>1740</v>
      </c>
      <c r="M513" s="667">
        <v>19541</v>
      </c>
      <c r="N513" s="670">
        <f>L513*1</f>
        <v>1740</v>
      </c>
      <c r="O513" s="668">
        <f>+K513+N513</f>
        <v>8200</v>
      </c>
      <c r="P513" s="669">
        <f>(I513+L513-U513)*5/100</f>
        <v>410</v>
      </c>
      <c r="Q513" s="667">
        <v>19541</v>
      </c>
      <c r="R513" s="668">
        <f>P513*1</f>
        <v>410</v>
      </c>
      <c r="S513" s="669">
        <f>SUM(K513,N513,R513)</f>
        <v>8610</v>
      </c>
      <c r="T513" s="689">
        <f>(8200*1)-O513</f>
        <v>0</v>
      </c>
      <c r="U513">
        <f>+I513+L513-8200</f>
        <v>0</v>
      </c>
    </row>
    <row r="514" spans="1:21" ht="18" customHeight="1">
      <c r="A514" s="713">
        <v>5</v>
      </c>
      <c r="B514" s="715"/>
      <c r="C514" s="715"/>
      <c r="D514" s="715"/>
      <c r="E514" s="715" t="s">
        <v>1197</v>
      </c>
      <c r="F514" s="713" t="s">
        <v>531</v>
      </c>
      <c r="G514" s="717"/>
      <c r="H514" s="694" t="s">
        <v>532</v>
      </c>
      <c r="I514" s="696">
        <v>5760</v>
      </c>
      <c r="J514" s="667">
        <v>19541</v>
      </c>
      <c r="K514" s="668">
        <f>I514*1</f>
        <v>5760</v>
      </c>
      <c r="L514" s="696">
        <f>8200-I514</f>
        <v>2440</v>
      </c>
      <c r="M514" s="667">
        <v>19541</v>
      </c>
      <c r="N514" s="670">
        <f>L514*1</f>
        <v>2440</v>
      </c>
      <c r="O514" s="698">
        <f>+K514+N514</f>
        <v>8200</v>
      </c>
      <c r="P514" s="669">
        <f>(I514+L514-U514)*5/100</f>
        <v>410</v>
      </c>
      <c r="Q514" s="667">
        <v>19541</v>
      </c>
      <c r="R514" s="668">
        <f>P514*1</f>
        <v>410</v>
      </c>
      <c r="S514" s="696">
        <f>SUM(K514,N514,R514)</f>
        <v>8610</v>
      </c>
      <c r="T514" s="689">
        <f>(8200*1)-O514</f>
        <v>0</v>
      </c>
      <c r="U514">
        <f>+I514+L514-8200</f>
        <v>0</v>
      </c>
    </row>
    <row r="515" spans="1:20" ht="18" customHeight="1">
      <c r="A515" s="674"/>
      <c r="B515" s="1147" t="s">
        <v>1198</v>
      </c>
      <c r="C515" s="1148"/>
      <c r="D515" s="1148"/>
      <c r="E515" s="1149"/>
      <c r="F515" s="674"/>
      <c r="G515" s="676"/>
      <c r="H515" s="675"/>
      <c r="I515" s="677">
        <f>SUM(I510:I514)</f>
        <v>31600</v>
      </c>
      <c r="J515" s="677"/>
      <c r="K515" s="718">
        <f>SUM(K510:K514)</f>
        <v>31600</v>
      </c>
      <c r="L515" s="677">
        <f>SUM(L510:L514)</f>
        <v>9400</v>
      </c>
      <c r="M515" s="677"/>
      <c r="N515" s="718">
        <f>SUM(N510:N514)</f>
        <v>9400</v>
      </c>
      <c r="O515" s="718"/>
      <c r="P515" s="677"/>
      <c r="Q515" s="773"/>
      <c r="R515" s="879">
        <f>SUM(R510:R514)</f>
        <v>2050</v>
      </c>
      <c r="S515" s="678">
        <f>SUM(S510:S514)</f>
        <v>43050</v>
      </c>
      <c r="T515" s="719"/>
    </row>
    <row r="516" spans="1:21" ht="18" customHeight="1">
      <c r="A516" s="700">
        <v>1</v>
      </c>
      <c r="B516" s="703" t="s">
        <v>66</v>
      </c>
      <c r="C516" s="703" t="s">
        <v>417</v>
      </c>
      <c r="D516" s="703" t="s">
        <v>1199</v>
      </c>
      <c r="E516" s="703" t="s">
        <v>1200</v>
      </c>
      <c r="F516" s="700" t="s">
        <v>531</v>
      </c>
      <c r="G516" s="705"/>
      <c r="H516" s="706" t="s">
        <v>532</v>
      </c>
      <c r="I516" s="707">
        <v>6710</v>
      </c>
      <c r="J516" s="667">
        <v>19541</v>
      </c>
      <c r="K516" s="687">
        <f>I516*1</f>
        <v>6710</v>
      </c>
      <c r="L516" s="707">
        <v>1490</v>
      </c>
      <c r="M516" s="667">
        <v>19541</v>
      </c>
      <c r="N516" s="670">
        <f>L516*1</f>
        <v>1490</v>
      </c>
      <c r="O516" s="687">
        <f>+K516+N516</f>
        <v>8200</v>
      </c>
      <c r="P516" s="707">
        <f>(I516+L516-U516)*5/100</f>
        <v>410</v>
      </c>
      <c r="Q516" s="667">
        <v>19541</v>
      </c>
      <c r="R516" s="668">
        <f>P516*1</f>
        <v>410</v>
      </c>
      <c r="S516" s="707">
        <f>SUM(K516,N516,R516)</f>
        <v>8610</v>
      </c>
      <c r="T516" s="689">
        <f>(8200*1)-O516</f>
        <v>0</v>
      </c>
      <c r="U516">
        <f>+I516+L516-8200</f>
        <v>0</v>
      </c>
    </row>
    <row r="517" spans="1:21" ht="18" customHeight="1">
      <c r="A517" s="709">
        <v>2</v>
      </c>
      <c r="B517" s="710" t="s">
        <v>1201</v>
      </c>
      <c r="C517" s="710"/>
      <c r="D517" s="710" t="s">
        <v>1202</v>
      </c>
      <c r="E517" s="710" t="s">
        <v>1203</v>
      </c>
      <c r="F517" s="709" t="s">
        <v>531</v>
      </c>
      <c r="G517" s="712"/>
      <c r="H517" s="665" t="s">
        <v>532</v>
      </c>
      <c r="I517" s="669">
        <v>6710</v>
      </c>
      <c r="J517" s="667">
        <v>19541</v>
      </c>
      <c r="K517" s="668">
        <f>I517*1</f>
        <v>6710</v>
      </c>
      <c r="L517" s="669">
        <v>1490</v>
      </c>
      <c r="M517" s="667">
        <v>19541</v>
      </c>
      <c r="N517" s="670">
        <f>L517*1</f>
        <v>1490</v>
      </c>
      <c r="O517" s="668">
        <f>+K517+N517</f>
        <v>8200</v>
      </c>
      <c r="P517" s="669">
        <f>(I517+L517-U517)*5/100</f>
        <v>410</v>
      </c>
      <c r="Q517" s="667">
        <v>19541</v>
      </c>
      <c r="R517" s="668">
        <f>P517*1</f>
        <v>410</v>
      </c>
      <c r="S517" s="669">
        <f>SUM(K517,N517,R517)</f>
        <v>8610</v>
      </c>
      <c r="T517" s="671">
        <f>(8200*1)-O517</f>
        <v>0</v>
      </c>
      <c r="U517">
        <f>+I517+L517-8200</f>
        <v>0</v>
      </c>
    </row>
    <row r="518" spans="1:21" ht="18" customHeight="1">
      <c r="A518" s="709">
        <v>3</v>
      </c>
      <c r="B518" s="710"/>
      <c r="C518" s="710"/>
      <c r="D518" s="710"/>
      <c r="E518" s="710" t="s">
        <v>1204</v>
      </c>
      <c r="F518" s="709" t="s">
        <v>531</v>
      </c>
      <c r="G518" s="712"/>
      <c r="H518" s="665" t="s">
        <v>532</v>
      </c>
      <c r="I518" s="669">
        <v>6710</v>
      </c>
      <c r="J518" s="667">
        <v>19541</v>
      </c>
      <c r="K518" s="668">
        <f>I518*1</f>
        <v>6710</v>
      </c>
      <c r="L518" s="669">
        <v>1490</v>
      </c>
      <c r="M518" s="667">
        <v>19541</v>
      </c>
      <c r="N518" s="670">
        <f>L518*1</f>
        <v>1490</v>
      </c>
      <c r="O518" s="668">
        <f>+K518+N518</f>
        <v>8200</v>
      </c>
      <c r="P518" s="669">
        <f>(I518+L518-U518)*5/100</f>
        <v>410</v>
      </c>
      <c r="Q518" s="667">
        <v>19541</v>
      </c>
      <c r="R518" s="668">
        <f>P518*1</f>
        <v>410</v>
      </c>
      <c r="S518" s="669">
        <f>SUM(K518,N518,R518)</f>
        <v>8610</v>
      </c>
      <c r="T518" s="671">
        <f>(8200*1)-O518</f>
        <v>0</v>
      </c>
      <c r="U518">
        <f>+I518+L518-8200</f>
        <v>0</v>
      </c>
    </row>
    <row r="519" spans="1:21" ht="18" customHeight="1">
      <c r="A519" s="713">
        <v>4</v>
      </c>
      <c r="B519" s="715"/>
      <c r="C519" s="715"/>
      <c r="D519" s="715"/>
      <c r="E519" s="715" t="s">
        <v>1205</v>
      </c>
      <c r="F519" s="713" t="s">
        <v>531</v>
      </c>
      <c r="G519" s="717"/>
      <c r="H519" s="694" t="s">
        <v>532</v>
      </c>
      <c r="I519" s="696">
        <v>6980</v>
      </c>
      <c r="J519" s="667">
        <v>19541</v>
      </c>
      <c r="K519" s="698">
        <f>I519*1</f>
        <v>6980</v>
      </c>
      <c r="L519" s="696">
        <v>1220</v>
      </c>
      <c r="M519" s="667">
        <v>19541</v>
      </c>
      <c r="N519" s="670">
        <f>L519*1</f>
        <v>1220</v>
      </c>
      <c r="O519" s="698">
        <f>+K519+N519</f>
        <v>8200</v>
      </c>
      <c r="P519" s="696">
        <f>(I519+L519-U519)*5/100</f>
        <v>410</v>
      </c>
      <c r="Q519" s="667">
        <v>19541</v>
      </c>
      <c r="R519" s="668">
        <f>P519*1</f>
        <v>410</v>
      </c>
      <c r="S519" s="696">
        <f>SUM(K519,N519,R519)</f>
        <v>8610</v>
      </c>
      <c r="T519" s="671">
        <f>(8200*1)-O519</f>
        <v>0</v>
      </c>
      <c r="U519">
        <f>+I519+L519-8200</f>
        <v>0</v>
      </c>
    </row>
    <row r="520" spans="1:20" ht="18" customHeight="1">
      <c r="A520" s="674"/>
      <c r="B520" s="1147" t="s">
        <v>1206</v>
      </c>
      <c r="C520" s="1148"/>
      <c r="D520" s="1148"/>
      <c r="E520" s="1149"/>
      <c r="F520" s="674"/>
      <c r="G520" s="676"/>
      <c r="H520" s="675"/>
      <c r="I520" s="677"/>
      <c r="J520" s="677"/>
      <c r="K520" s="718">
        <f>SUM(K516:K519)</f>
        <v>27110</v>
      </c>
      <c r="L520" s="677"/>
      <c r="M520" s="677"/>
      <c r="N520" s="718">
        <f>SUM(N516:N519)</f>
        <v>5690</v>
      </c>
      <c r="O520" s="718"/>
      <c r="P520" s="677"/>
      <c r="Q520" s="773"/>
      <c r="R520" s="879">
        <f>SUM(R516:R519)</f>
        <v>1640</v>
      </c>
      <c r="S520" s="678">
        <f>SUM(S516:S519)</f>
        <v>34440</v>
      </c>
      <c r="T520" s="719"/>
    </row>
    <row r="521" spans="1:21" ht="18" customHeight="1">
      <c r="A521" s="700">
        <v>1</v>
      </c>
      <c r="B521" s="703" t="s">
        <v>66</v>
      </c>
      <c r="C521" s="703" t="s">
        <v>275</v>
      </c>
      <c r="D521" s="703" t="s">
        <v>1207</v>
      </c>
      <c r="E521" s="703" t="s">
        <v>1208</v>
      </c>
      <c r="F521" s="700" t="s">
        <v>531</v>
      </c>
      <c r="G521" s="705"/>
      <c r="H521" s="706" t="s">
        <v>532</v>
      </c>
      <c r="I521" s="707">
        <v>6210</v>
      </c>
      <c r="J521" s="667">
        <v>19541</v>
      </c>
      <c r="K521" s="687">
        <f aca="true" t="shared" si="260" ref="K521:K546">I521*1</f>
        <v>6210</v>
      </c>
      <c r="L521" s="707">
        <f aca="true" t="shared" si="261" ref="L521:L546">8200-I521</f>
        <v>1990</v>
      </c>
      <c r="M521" s="667">
        <v>19541</v>
      </c>
      <c r="N521" s="670">
        <f aca="true" t="shared" si="262" ref="N521:N546">L521*1</f>
        <v>1990</v>
      </c>
      <c r="O521" s="687">
        <f aca="true" t="shared" si="263" ref="O521:O546">+K521+N521</f>
        <v>8200</v>
      </c>
      <c r="P521" s="707">
        <f aca="true" t="shared" si="264" ref="P521:P546">(I521+L521-U521)*5/100</f>
        <v>410</v>
      </c>
      <c r="Q521" s="667">
        <v>19541</v>
      </c>
      <c r="R521" s="668">
        <f aca="true" t="shared" si="265" ref="R521:R546">P521*1</f>
        <v>410</v>
      </c>
      <c r="S521" s="707">
        <f aca="true" t="shared" si="266" ref="S521:S546">SUM(K521,N521,R521)</f>
        <v>8610</v>
      </c>
      <c r="T521" s="722">
        <f aca="true" t="shared" si="267" ref="T521:T546">(8200*1)-O521</f>
        <v>0</v>
      </c>
      <c r="U521">
        <f aca="true" t="shared" si="268" ref="U521:U546">+I521+L521-8200</f>
        <v>0</v>
      </c>
    </row>
    <row r="522" spans="1:21" ht="18" customHeight="1">
      <c r="A522" s="709">
        <v>2</v>
      </c>
      <c r="B522" s="710" t="s">
        <v>1209</v>
      </c>
      <c r="C522" s="710"/>
      <c r="D522" s="710"/>
      <c r="E522" s="710" t="s">
        <v>1210</v>
      </c>
      <c r="F522" s="709" t="s">
        <v>531</v>
      </c>
      <c r="G522" s="712"/>
      <c r="H522" s="665" t="s">
        <v>532</v>
      </c>
      <c r="I522" s="669">
        <v>6210</v>
      </c>
      <c r="J522" s="667">
        <v>19541</v>
      </c>
      <c r="K522" s="668">
        <f t="shared" si="260"/>
        <v>6210</v>
      </c>
      <c r="L522" s="669">
        <f t="shared" si="261"/>
        <v>1990</v>
      </c>
      <c r="M522" s="667">
        <v>19541</v>
      </c>
      <c r="N522" s="670">
        <f t="shared" si="262"/>
        <v>1990</v>
      </c>
      <c r="O522" s="668">
        <f t="shared" si="263"/>
        <v>8200</v>
      </c>
      <c r="P522" s="669">
        <f t="shared" si="264"/>
        <v>410</v>
      </c>
      <c r="Q522" s="667">
        <v>19541</v>
      </c>
      <c r="R522" s="668">
        <f t="shared" si="265"/>
        <v>410</v>
      </c>
      <c r="S522" s="669">
        <f t="shared" si="266"/>
        <v>8610</v>
      </c>
      <c r="T522" s="723">
        <f t="shared" si="267"/>
        <v>0</v>
      </c>
      <c r="U522">
        <f t="shared" si="268"/>
        <v>0</v>
      </c>
    </row>
    <row r="523" spans="1:21" ht="18" customHeight="1">
      <c r="A523" s="709">
        <v>3</v>
      </c>
      <c r="B523" s="710"/>
      <c r="C523" s="710"/>
      <c r="D523" s="710"/>
      <c r="E523" s="710" t="s">
        <v>1211</v>
      </c>
      <c r="F523" s="709" t="s">
        <v>531</v>
      </c>
      <c r="G523" s="712"/>
      <c r="H523" s="665" t="s">
        <v>532</v>
      </c>
      <c r="I523" s="669">
        <v>6210</v>
      </c>
      <c r="J523" s="667">
        <v>19541</v>
      </c>
      <c r="K523" s="668">
        <f t="shared" si="260"/>
        <v>6210</v>
      </c>
      <c r="L523" s="669">
        <f t="shared" si="261"/>
        <v>1990</v>
      </c>
      <c r="M523" s="667">
        <v>19541</v>
      </c>
      <c r="N523" s="670">
        <f t="shared" si="262"/>
        <v>1990</v>
      </c>
      <c r="O523" s="668">
        <f t="shared" si="263"/>
        <v>8200</v>
      </c>
      <c r="P523" s="669">
        <f t="shared" si="264"/>
        <v>410</v>
      </c>
      <c r="Q523" s="667">
        <v>19541</v>
      </c>
      <c r="R523" s="668">
        <f t="shared" si="265"/>
        <v>410</v>
      </c>
      <c r="S523" s="669">
        <f t="shared" si="266"/>
        <v>8610</v>
      </c>
      <c r="T523" s="723">
        <f t="shared" si="267"/>
        <v>0</v>
      </c>
      <c r="U523">
        <f t="shared" si="268"/>
        <v>0</v>
      </c>
    </row>
    <row r="524" spans="1:21" ht="18" customHeight="1">
      <c r="A524" s="709">
        <v>4</v>
      </c>
      <c r="B524" s="710"/>
      <c r="C524" s="710"/>
      <c r="D524" s="710" t="s">
        <v>1212</v>
      </c>
      <c r="E524" s="710" t="s">
        <v>1213</v>
      </c>
      <c r="F524" s="709" t="s">
        <v>531</v>
      </c>
      <c r="G524" s="712"/>
      <c r="H524" s="665" t="s">
        <v>532</v>
      </c>
      <c r="I524" s="669">
        <v>6210</v>
      </c>
      <c r="J524" s="667">
        <v>19541</v>
      </c>
      <c r="K524" s="668">
        <f t="shared" si="260"/>
        <v>6210</v>
      </c>
      <c r="L524" s="669">
        <f t="shared" si="261"/>
        <v>1990</v>
      </c>
      <c r="M524" s="667">
        <v>19541</v>
      </c>
      <c r="N524" s="670">
        <f t="shared" si="262"/>
        <v>1990</v>
      </c>
      <c r="O524" s="668">
        <f t="shared" si="263"/>
        <v>8200</v>
      </c>
      <c r="P524" s="669">
        <f t="shared" si="264"/>
        <v>410</v>
      </c>
      <c r="Q524" s="667">
        <v>19541</v>
      </c>
      <c r="R524" s="668">
        <f t="shared" si="265"/>
        <v>410</v>
      </c>
      <c r="S524" s="669">
        <f t="shared" si="266"/>
        <v>8610</v>
      </c>
      <c r="T524" s="723">
        <f t="shared" si="267"/>
        <v>0</v>
      </c>
      <c r="U524">
        <f t="shared" si="268"/>
        <v>0</v>
      </c>
    </row>
    <row r="525" spans="1:21" ht="18" customHeight="1">
      <c r="A525" s="709">
        <v>5</v>
      </c>
      <c r="B525" s="710"/>
      <c r="C525" s="710"/>
      <c r="D525" s="710"/>
      <c r="E525" s="710" t="s">
        <v>1214</v>
      </c>
      <c r="F525" s="709" t="s">
        <v>531</v>
      </c>
      <c r="G525" s="712"/>
      <c r="H525" s="665" t="s">
        <v>532</v>
      </c>
      <c r="I525" s="669">
        <v>6210</v>
      </c>
      <c r="J525" s="667">
        <v>19541</v>
      </c>
      <c r="K525" s="668">
        <f t="shared" si="260"/>
        <v>6210</v>
      </c>
      <c r="L525" s="669">
        <f t="shared" si="261"/>
        <v>1990</v>
      </c>
      <c r="M525" s="667">
        <v>19541</v>
      </c>
      <c r="N525" s="670">
        <f t="shared" si="262"/>
        <v>1990</v>
      </c>
      <c r="O525" s="668">
        <f t="shared" si="263"/>
        <v>8200</v>
      </c>
      <c r="P525" s="669">
        <f t="shared" si="264"/>
        <v>410</v>
      </c>
      <c r="Q525" s="667">
        <v>19541</v>
      </c>
      <c r="R525" s="668">
        <f t="shared" si="265"/>
        <v>410</v>
      </c>
      <c r="S525" s="669">
        <f t="shared" si="266"/>
        <v>8610</v>
      </c>
      <c r="T525" s="723">
        <f t="shared" si="267"/>
        <v>0</v>
      </c>
      <c r="U525">
        <f t="shared" si="268"/>
        <v>0</v>
      </c>
    </row>
    <row r="526" spans="1:21" ht="18" customHeight="1">
      <c r="A526" s="709">
        <v>6</v>
      </c>
      <c r="B526" s="710"/>
      <c r="C526" s="710"/>
      <c r="D526" s="710"/>
      <c r="E526" s="710" t="s">
        <v>1215</v>
      </c>
      <c r="F526" s="709" t="s">
        <v>531</v>
      </c>
      <c r="G526" s="665"/>
      <c r="H526" s="665" t="s">
        <v>532</v>
      </c>
      <c r="I526" s="669">
        <v>5970</v>
      </c>
      <c r="J526" s="667">
        <v>19541</v>
      </c>
      <c r="K526" s="668">
        <f t="shared" si="260"/>
        <v>5970</v>
      </c>
      <c r="L526" s="669">
        <f t="shared" si="261"/>
        <v>2230</v>
      </c>
      <c r="M526" s="667">
        <v>19541</v>
      </c>
      <c r="N526" s="670">
        <f t="shared" si="262"/>
        <v>2230</v>
      </c>
      <c r="O526" s="668">
        <f t="shared" si="263"/>
        <v>8200</v>
      </c>
      <c r="P526" s="669">
        <f t="shared" si="264"/>
        <v>410</v>
      </c>
      <c r="Q526" s="667">
        <v>19541</v>
      </c>
      <c r="R526" s="668">
        <f t="shared" si="265"/>
        <v>410</v>
      </c>
      <c r="S526" s="669">
        <f t="shared" si="266"/>
        <v>8610</v>
      </c>
      <c r="T526" s="723">
        <f t="shared" si="267"/>
        <v>0</v>
      </c>
      <c r="U526">
        <f t="shared" si="268"/>
        <v>0</v>
      </c>
    </row>
    <row r="527" spans="1:21" ht="18" customHeight="1">
      <c r="A527" s="709">
        <v>7</v>
      </c>
      <c r="B527" s="710"/>
      <c r="C527" s="710"/>
      <c r="D527" s="710" t="s">
        <v>1216</v>
      </c>
      <c r="E527" s="710" t="s">
        <v>1217</v>
      </c>
      <c r="F527" s="709" t="s">
        <v>531</v>
      </c>
      <c r="G527" s="712"/>
      <c r="H527" s="665" t="s">
        <v>532</v>
      </c>
      <c r="I527" s="669">
        <v>6210</v>
      </c>
      <c r="J527" s="667">
        <v>19541</v>
      </c>
      <c r="K527" s="668">
        <f t="shared" si="260"/>
        <v>6210</v>
      </c>
      <c r="L527" s="669">
        <f t="shared" si="261"/>
        <v>1990</v>
      </c>
      <c r="M527" s="667">
        <v>19541</v>
      </c>
      <c r="N527" s="670">
        <f t="shared" si="262"/>
        <v>1990</v>
      </c>
      <c r="O527" s="668">
        <f t="shared" si="263"/>
        <v>8200</v>
      </c>
      <c r="P527" s="669">
        <f t="shared" si="264"/>
        <v>410</v>
      </c>
      <c r="Q527" s="667">
        <v>19541</v>
      </c>
      <c r="R527" s="668">
        <f t="shared" si="265"/>
        <v>410</v>
      </c>
      <c r="S527" s="669">
        <f t="shared" si="266"/>
        <v>8610</v>
      </c>
      <c r="T527" s="723">
        <f t="shared" si="267"/>
        <v>0</v>
      </c>
      <c r="U527">
        <f t="shared" si="268"/>
        <v>0</v>
      </c>
    </row>
    <row r="528" spans="1:21" ht="18" customHeight="1">
      <c r="A528" s="709">
        <v>8</v>
      </c>
      <c r="B528" s="710"/>
      <c r="C528" s="710"/>
      <c r="D528" s="710"/>
      <c r="E528" s="710" t="s">
        <v>1218</v>
      </c>
      <c r="F528" s="709" t="s">
        <v>531</v>
      </c>
      <c r="G528" s="665"/>
      <c r="H528" s="665" t="s">
        <v>532</v>
      </c>
      <c r="I528" s="669">
        <v>6210</v>
      </c>
      <c r="J528" s="667">
        <v>19541</v>
      </c>
      <c r="K528" s="668">
        <f t="shared" si="260"/>
        <v>6210</v>
      </c>
      <c r="L528" s="669">
        <f t="shared" si="261"/>
        <v>1990</v>
      </c>
      <c r="M528" s="667">
        <v>19541</v>
      </c>
      <c r="N528" s="670">
        <f t="shared" si="262"/>
        <v>1990</v>
      </c>
      <c r="O528" s="668">
        <f t="shared" si="263"/>
        <v>8200</v>
      </c>
      <c r="P528" s="669">
        <f t="shared" si="264"/>
        <v>410</v>
      </c>
      <c r="Q528" s="667">
        <v>19541</v>
      </c>
      <c r="R528" s="668">
        <f t="shared" si="265"/>
        <v>410</v>
      </c>
      <c r="S528" s="669">
        <f t="shared" si="266"/>
        <v>8610</v>
      </c>
      <c r="T528" s="723">
        <f t="shared" si="267"/>
        <v>0</v>
      </c>
      <c r="U528">
        <f t="shared" si="268"/>
        <v>0</v>
      </c>
    </row>
    <row r="529" spans="1:21" ht="18" customHeight="1">
      <c r="A529" s="709">
        <v>9</v>
      </c>
      <c r="B529" s="710"/>
      <c r="C529" s="710"/>
      <c r="D529" s="710"/>
      <c r="E529" s="710" t="s">
        <v>1219</v>
      </c>
      <c r="F529" s="709" t="s">
        <v>531</v>
      </c>
      <c r="G529" s="712"/>
      <c r="H529" s="665" t="s">
        <v>532</v>
      </c>
      <c r="I529" s="669">
        <v>5970</v>
      </c>
      <c r="J529" s="667">
        <v>19541</v>
      </c>
      <c r="K529" s="668">
        <f t="shared" si="260"/>
        <v>5970</v>
      </c>
      <c r="L529" s="669">
        <f t="shared" si="261"/>
        <v>2230</v>
      </c>
      <c r="M529" s="667">
        <v>19541</v>
      </c>
      <c r="N529" s="670">
        <f t="shared" si="262"/>
        <v>2230</v>
      </c>
      <c r="O529" s="668">
        <f t="shared" si="263"/>
        <v>8200</v>
      </c>
      <c r="P529" s="669">
        <f t="shared" si="264"/>
        <v>410</v>
      </c>
      <c r="Q529" s="667">
        <v>19541</v>
      </c>
      <c r="R529" s="668">
        <f t="shared" si="265"/>
        <v>410</v>
      </c>
      <c r="S529" s="669">
        <f t="shared" si="266"/>
        <v>8610</v>
      </c>
      <c r="T529" s="723">
        <f t="shared" si="267"/>
        <v>0</v>
      </c>
      <c r="U529">
        <f t="shared" si="268"/>
        <v>0</v>
      </c>
    </row>
    <row r="530" spans="1:21" ht="18" customHeight="1">
      <c r="A530" s="709">
        <v>10</v>
      </c>
      <c r="B530" s="710"/>
      <c r="C530" s="710"/>
      <c r="D530" s="710" t="s">
        <v>1220</v>
      </c>
      <c r="E530" s="710" t="s">
        <v>1221</v>
      </c>
      <c r="F530" s="709" t="s">
        <v>531</v>
      </c>
      <c r="G530" s="712"/>
      <c r="H530" s="665" t="s">
        <v>532</v>
      </c>
      <c r="I530" s="669">
        <v>6210</v>
      </c>
      <c r="J530" s="667">
        <v>19541</v>
      </c>
      <c r="K530" s="668">
        <f t="shared" si="260"/>
        <v>6210</v>
      </c>
      <c r="L530" s="669">
        <f t="shared" si="261"/>
        <v>1990</v>
      </c>
      <c r="M530" s="667">
        <v>19541</v>
      </c>
      <c r="N530" s="670">
        <f t="shared" si="262"/>
        <v>1990</v>
      </c>
      <c r="O530" s="668">
        <f t="shared" si="263"/>
        <v>8200</v>
      </c>
      <c r="P530" s="669">
        <f t="shared" si="264"/>
        <v>410</v>
      </c>
      <c r="Q530" s="667">
        <v>19541</v>
      </c>
      <c r="R530" s="668">
        <f t="shared" si="265"/>
        <v>410</v>
      </c>
      <c r="S530" s="669">
        <f t="shared" si="266"/>
        <v>8610</v>
      </c>
      <c r="T530" s="723">
        <f t="shared" si="267"/>
        <v>0</v>
      </c>
      <c r="U530">
        <f t="shared" si="268"/>
        <v>0</v>
      </c>
    </row>
    <row r="531" spans="1:21" ht="18" customHeight="1">
      <c r="A531" s="709">
        <v>11</v>
      </c>
      <c r="B531" s="710"/>
      <c r="C531" s="710"/>
      <c r="D531" s="710"/>
      <c r="E531" s="710" t="s">
        <v>1222</v>
      </c>
      <c r="F531" s="709" t="s">
        <v>531</v>
      </c>
      <c r="G531" s="712"/>
      <c r="H531" s="665" t="s">
        <v>532</v>
      </c>
      <c r="I531" s="669">
        <v>6210</v>
      </c>
      <c r="J531" s="667">
        <v>19541</v>
      </c>
      <c r="K531" s="668">
        <f t="shared" si="260"/>
        <v>6210</v>
      </c>
      <c r="L531" s="669">
        <f t="shared" si="261"/>
        <v>1990</v>
      </c>
      <c r="M531" s="667">
        <v>19541</v>
      </c>
      <c r="N531" s="670">
        <f t="shared" si="262"/>
        <v>1990</v>
      </c>
      <c r="O531" s="668">
        <f t="shared" si="263"/>
        <v>8200</v>
      </c>
      <c r="P531" s="669">
        <f t="shared" si="264"/>
        <v>410</v>
      </c>
      <c r="Q531" s="667">
        <v>19541</v>
      </c>
      <c r="R531" s="668">
        <f t="shared" si="265"/>
        <v>410</v>
      </c>
      <c r="S531" s="669">
        <f t="shared" si="266"/>
        <v>8610</v>
      </c>
      <c r="T531" s="723">
        <f t="shared" si="267"/>
        <v>0</v>
      </c>
      <c r="U531">
        <f t="shared" si="268"/>
        <v>0</v>
      </c>
    </row>
    <row r="532" spans="1:21" ht="18" customHeight="1">
      <c r="A532" s="709">
        <v>12</v>
      </c>
      <c r="B532" s="710"/>
      <c r="C532" s="710"/>
      <c r="D532" s="710" t="s">
        <v>1223</v>
      </c>
      <c r="E532" s="710" t="s">
        <v>1224</v>
      </c>
      <c r="F532" s="709" t="s">
        <v>531</v>
      </c>
      <c r="G532" s="712"/>
      <c r="H532" s="665" t="s">
        <v>532</v>
      </c>
      <c r="I532" s="669">
        <v>6210</v>
      </c>
      <c r="J532" s="667">
        <v>19541</v>
      </c>
      <c r="K532" s="668">
        <f t="shared" si="260"/>
        <v>6210</v>
      </c>
      <c r="L532" s="669">
        <f t="shared" si="261"/>
        <v>1990</v>
      </c>
      <c r="M532" s="667">
        <v>19541</v>
      </c>
      <c r="N532" s="670">
        <f t="shared" si="262"/>
        <v>1990</v>
      </c>
      <c r="O532" s="668">
        <f t="shared" si="263"/>
        <v>8200</v>
      </c>
      <c r="P532" s="669">
        <f t="shared" si="264"/>
        <v>410</v>
      </c>
      <c r="Q532" s="667">
        <v>19541</v>
      </c>
      <c r="R532" s="668">
        <f t="shared" si="265"/>
        <v>410</v>
      </c>
      <c r="S532" s="669">
        <f t="shared" si="266"/>
        <v>8610</v>
      </c>
      <c r="T532" s="723">
        <f t="shared" si="267"/>
        <v>0</v>
      </c>
      <c r="U532">
        <f t="shared" si="268"/>
        <v>0</v>
      </c>
    </row>
    <row r="533" spans="1:21" ht="18" customHeight="1">
      <c r="A533" s="709">
        <v>13</v>
      </c>
      <c r="B533" s="710"/>
      <c r="C533" s="710"/>
      <c r="D533" s="710"/>
      <c r="E533" s="710" t="s">
        <v>1225</v>
      </c>
      <c r="F533" s="709" t="s">
        <v>531</v>
      </c>
      <c r="G533" s="665"/>
      <c r="H533" s="665" t="s">
        <v>532</v>
      </c>
      <c r="I533" s="669">
        <v>6210</v>
      </c>
      <c r="J533" s="667">
        <v>19541</v>
      </c>
      <c r="K533" s="668">
        <f t="shared" si="260"/>
        <v>6210</v>
      </c>
      <c r="L533" s="669">
        <f t="shared" si="261"/>
        <v>1990</v>
      </c>
      <c r="M533" s="667">
        <v>19541</v>
      </c>
      <c r="N533" s="670">
        <f t="shared" si="262"/>
        <v>1990</v>
      </c>
      <c r="O533" s="668">
        <f t="shared" si="263"/>
        <v>8200</v>
      </c>
      <c r="P533" s="669">
        <f t="shared" si="264"/>
        <v>410</v>
      </c>
      <c r="Q533" s="667">
        <v>19541</v>
      </c>
      <c r="R533" s="668">
        <f t="shared" si="265"/>
        <v>410</v>
      </c>
      <c r="S533" s="669">
        <f t="shared" si="266"/>
        <v>8610</v>
      </c>
      <c r="T533" s="723">
        <f t="shared" si="267"/>
        <v>0</v>
      </c>
      <c r="U533">
        <f t="shared" si="268"/>
        <v>0</v>
      </c>
    </row>
    <row r="534" spans="1:21" ht="18" customHeight="1">
      <c r="A534" s="709">
        <v>14</v>
      </c>
      <c r="B534" s="710"/>
      <c r="C534" s="710"/>
      <c r="D534" s="710" t="s">
        <v>1226</v>
      </c>
      <c r="E534" s="710" t="s">
        <v>1227</v>
      </c>
      <c r="F534" s="709" t="s">
        <v>531</v>
      </c>
      <c r="G534" s="712"/>
      <c r="H534" s="665" t="s">
        <v>532</v>
      </c>
      <c r="I534" s="669">
        <v>6210</v>
      </c>
      <c r="J534" s="667">
        <v>19541</v>
      </c>
      <c r="K534" s="668">
        <f t="shared" si="260"/>
        <v>6210</v>
      </c>
      <c r="L534" s="669">
        <f t="shared" si="261"/>
        <v>1990</v>
      </c>
      <c r="M534" s="667">
        <v>19541</v>
      </c>
      <c r="N534" s="670">
        <f t="shared" si="262"/>
        <v>1990</v>
      </c>
      <c r="O534" s="668">
        <f t="shared" si="263"/>
        <v>8200</v>
      </c>
      <c r="P534" s="669">
        <f t="shared" si="264"/>
        <v>410</v>
      </c>
      <c r="Q534" s="667">
        <v>19541</v>
      </c>
      <c r="R534" s="668">
        <f t="shared" si="265"/>
        <v>410</v>
      </c>
      <c r="S534" s="669">
        <f t="shared" si="266"/>
        <v>8610</v>
      </c>
      <c r="T534" s="723">
        <f t="shared" si="267"/>
        <v>0</v>
      </c>
      <c r="U534">
        <f t="shared" si="268"/>
        <v>0</v>
      </c>
    </row>
    <row r="535" spans="1:21" ht="18" customHeight="1">
      <c r="A535" s="709">
        <v>15</v>
      </c>
      <c r="B535" s="710"/>
      <c r="C535" s="710"/>
      <c r="D535" s="710"/>
      <c r="E535" s="710" t="s">
        <v>1228</v>
      </c>
      <c r="F535" s="709" t="s">
        <v>531</v>
      </c>
      <c r="G535" s="665"/>
      <c r="H535" s="665" t="s">
        <v>532</v>
      </c>
      <c r="I535" s="669">
        <v>6210</v>
      </c>
      <c r="J535" s="667">
        <v>19541</v>
      </c>
      <c r="K535" s="668">
        <f t="shared" si="260"/>
        <v>6210</v>
      </c>
      <c r="L535" s="669">
        <f t="shared" si="261"/>
        <v>1990</v>
      </c>
      <c r="M535" s="667">
        <v>19541</v>
      </c>
      <c r="N535" s="670">
        <f t="shared" si="262"/>
        <v>1990</v>
      </c>
      <c r="O535" s="668">
        <f t="shared" si="263"/>
        <v>8200</v>
      </c>
      <c r="P535" s="669">
        <f t="shared" si="264"/>
        <v>410</v>
      </c>
      <c r="Q535" s="667">
        <v>19541</v>
      </c>
      <c r="R535" s="668">
        <f t="shared" si="265"/>
        <v>410</v>
      </c>
      <c r="S535" s="669">
        <f t="shared" si="266"/>
        <v>8610</v>
      </c>
      <c r="T535" s="723">
        <f t="shared" si="267"/>
        <v>0</v>
      </c>
      <c r="U535">
        <f t="shared" si="268"/>
        <v>0</v>
      </c>
    </row>
    <row r="536" spans="1:21" ht="18" customHeight="1">
      <c r="A536" s="709">
        <v>16</v>
      </c>
      <c r="B536" s="710"/>
      <c r="C536" s="710"/>
      <c r="D536" s="710" t="s">
        <v>1229</v>
      </c>
      <c r="E536" s="710" t="s">
        <v>1230</v>
      </c>
      <c r="F536" s="709" t="s">
        <v>531</v>
      </c>
      <c r="G536" s="712"/>
      <c r="H536" s="665" t="s">
        <v>532</v>
      </c>
      <c r="I536" s="669">
        <v>6210</v>
      </c>
      <c r="J536" s="667">
        <v>19541</v>
      </c>
      <c r="K536" s="668">
        <f t="shared" si="260"/>
        <v>6210</v>
      </c>
      <c r="L536" s="669">
        <f t="shared" si="261"/>
        <v>1990</v>
      </c>
      <c r="M536" s="667">
        <v>19541</v>
      </c>
      <c r="N536" s="670">
        <f t="shared" si="262"/>
        <v>1990</v>
      </c>
      <c r="O536" s="668">
        <f t="shared" si="263"/>
        <v>8200</v>
      </c>
      <c r="P536" s="669">
        <f t="shared" si="264"/>
        <v>410</v>
      </c>
      <c r="Q536" s="667">
        <v>19541</v>
      </c>
      <c r="R536" s="668">
        <f t="shared" si="265"/>
        <v>410</v>
      </c>
      <c r="S536" s="669">
        <f t="shared" si="266"/>
        <v>8610</v>
      </c>
      <c r="T536" s="723">
        <f t="shared" si="267"/>
        <v>0</v>
      </c>
      <c r="U536">
        <f t="shared" si="268"/>
        <v>0</v>
      </c>
    </row>
    <row r="537" spans="1:21" ht="18" customHeight="1">
      <c r="A537" s="709">
        <v>17</v>
      </c>
      <c r="B537" s="710"/>
      <c r="C537" s="710"/>
      <c r="D537" s="710"/>
      <c r="E537" s="710" t="s">
        <v>1231</v>
      </c>
      <c r="F537" s="709" t="s">
        <v>531</v>
      </c>
      <c r="G537" s="712"/>
      <c r="H537" s="665" t="s">
        <v>532</v>
      </c>
      <c r="I537" s="669">
        <v>6210</v>
      </c>
      <c r="J537" s="667">
        <v>19541</v>
      </c>
      <c r="K537" s="668">
        <f t="shared" si="260"/>
        <v>6210</v>
      </c>
      <c r="L537" s="669">
        <f t="shared" si="261"/>
        <v>1990</v>
      </c>
      <c r="M537" s="667">
        <v>19541</v>
      </c>
      <c r="N537" s="670">
        <f t="shared" si="262"/>
        <v>1990</v>
      </c>
      <c r="O537" s="668">
        <f t="shared" si="263"/>
        <v>8200</v>
      </c>
      <c r="P537" s="669">
        <f t="shared" si="264"/>
        <v>410</v>
      </c>
      <c r="Q537" s="667">
        <v>19541</v>
      </c>
      <c r="R537" s="668">
        <f t="shared" si="265"/>
        <v>410</v>
      </c>
      <c r="S537" s="669">
        <f t="shared" si="266"/>
        <v>8610</v>
      </c>
      <c r="T537" s="723">
        <f t="shared" si="267"/>
        <v>0</v>
      </c>
      <c r="U537">
        <f t="shared" si="268"/>
        <v>0</v>
      </c>
    </row>
    <row r="538" spans="1:21" ht="18" customHeight="1">
      <c r="A538" s="709">
        <v>18</v>
      </c>
      <c r="B538" s="710"/>
      <c r="C538" s="710"/>
      <c r="D538" s="710"/>
      <c r="E538" s="710" t="s">
        <v>1232</v>
      </c>
      <c r="F538" s="709" t="s">
        <v>531</v>
      </c>
      <c r="G538" s="712"/>
      <c r="H538" s="665" t="s">
        <v>532</v>
      </c>
      <c r="I538" s="669">
        <v>6210</v>
      </c>
      <c r="J538" s="667">
        <v>19541</v>
      </c>
      <c r="K538" s="668">
        <f t="shared" si="260"/>
        <v>6210</v>
      </c>
      <c r="L538" s="669">
        <f t="shared" si="261"/>
        <v>1990</v>
      </c>
      <c r="M538" s="667">
        <v>19541</v>
      </c>
      <c r="N538" s="670">
        <f t="shared" si="262"/>
        <v>1990</v>
      </c>
      <c r="O538" s="668">
        <f t="shared" si="263"/>
        <v>8200</v>
      </c>
      <c r="P538" s="669">
        <f t="shared" si="264"/>
        <v>410</v>
      </c>
      <c r="Q538" s="667">
        <v>19541</v>
      </c>
      <c r="R538" s="668">
        <f t="shared" si="265"/>
        <v>410</v>
      </c>
      <c r="S538" s="669">
        <f t="shared" si="266"/>
        <v>8610</v>
      </c>
      <c r="T538" s="723">
        <f t="shared" si="267"/>
        <v>0</v>
      </c>
      <c r="U538">
        <f t="shared" si="268"/>
        <v>0</v>
      </c>
    </row>
    <row r="539" spans="1:21" ht="18" customHeight="1">
      <c r="A539" s="709">
        <v>19</v>
      </c>
      <c r="B539" s="710"/>
      <c r="C539" s="710"/>
      <c r="D539" s="710"/>
      <c r="E539" s="710" t="s">
        <v>1233</v>
      </c>
      <c r="F539" s="709" t="s">
        <v>531</v>
      </c>
      <c r="G539" s="712"/>
      <c r="H539" s="665" t="s">
        <v>532</v>
      </c>
      <c r="I539" s="669">
        <v>5970</v>
      </c>
      <c r="J539" s="667">
        <v>19541</v>
      </c>
      <c r="K539" s="668">
        <f t="shared" si="260"/>
        <v>5970</v>
      </c>
      <c r="L539" s="669">
        <f t="shared" si="261"/>
        <v>2230</v>
      </c>
      <c r="M539" s="667">
        <v>19541</v>
      </c>
      <c r="N539" s="670">
        <f t="shared" si="262"/>
        <v>2230</v>
      </c>
      <c r="O539" s="668">
        <f t="shared" si="263"/>
        <v>8200</v>
      </c>
      <c r="P539" s="669">
        <f t="shared" si="264"/>
        <v>410</v>
      </c>
      <c r="Q539" s="667">
        <v>19541</v>
      </c>
      <c r="R539" s="668">
        <f t="shared" si="265"/>
        <v>410</v>
      </c>
      <c r="S539" s="669">
        <f t="shared" si="266"/>
        <v>8610</v>
      </c>
      <c r="T539" s="723">
        <f t="shared" si="267"/>
        <v>0</v>
      </c>
      <c r="U539">
        <f t="shared" si="268"/>
        <v>0</v>
      </c>
    </row>
    <row r="540" spans="1:21" ht="18" customHeight="1">
      <c r="A540" s="709">
        <v>20</v>
      </c>
      <c r="B540" s="710"/>
      <c r="C540" s="710"/>
      <c r="D540" s="710" t="s">
        <v>1234</v>
      </c>
      <c r="E540" s="710" t="s">
        <v>1235</v>
      </c>
      <c r="F540" s="709" t="s">
        <v>531</v>
      </c>
      <c r="G540" s="712"/>
      <c r="H540" s="665" t="s">
        <v>532</v>
      </c>
      <c r="I540" s="669">
        <v>6210</v>
      </c>
      <c r="J540" s="667">
        <v>19541</v>
      </c>
      <c r="K540" s="668">
        <f t="shared" si="260"/>
        <v>6210</v>
      </c>
      <c r="L540" s="669">
        <f t="shared" si="261"/>
        <v>1990</v>
      </c>
      <c r="M540" s="667">
        <v>19541</v>
      </c>
      <c r="N540" s="670">
        <f t="shared" si="262"/>
        <v>1990</v>
      </c>
      <c r="O540" s="668">
        <f t="shared" si="263"/>
        <v>8200</v>
      </c>
      <c r="P540" s="669">
        <f t="shared" si="264"/>
        <v>410</v>
      </c>
      <c r="Q540" s="667">
        <v>19541</v>
      </c>
      <c r="R540" s="668">
        <f t="shared" si="265"/>
        <v>410</v>
      </c>
      <c r="S540" s="669">
        <f t="shared" si="266"/>
        <v>8610</v>
      </c>
      <c r="T540" s="723">
        <f t="shared" si="267"/>
        <v>0</v>
      </c>
      <c r="U540">
        <f t="shared" si="268"/>
        <v>0</v>
      </c>
    </row>
    <row r="541" spans="1:21" ht="18" customHeight="1">
      <c r="A541" s="709">
        <v>21</v>
      </c>
      <c r="B541" s="710"/>
      <c r="C541" s="710"/>
      <c r="D541" s="710"/>
      <c r="E541" s="710" t="s">
        <v>1236</v>
      </c>
      <c r="F541" s="709" t="s">
        <v>531</v>
      </c>
      <c r="G541" s="712"/>
      <c r="H541" s="665" t="s">
        <v>532</v>
      </c>
      <c r="I541" s="669">
        <v>6210</v>
      </c>
      <c r="J541" s="667">
        <v>19541</v>
      </c>
      <c r="K541" s="668">
        <f t="shared" si="260"/>
        <v>6210</v>
      </c>
      <c r="L541" s="669">
        <f t="shared" si="261"/>
        <v>1990</v>
      </c>
      <c r="M541" s="667">
        <v>19541</v>
      </c>
      <c r="N541" s="670">
        <f t="shared" si="262"/>
        <v>1990</v>
      </c>
      <c r="O541" s="668">
        <f t="shared" si="263"/>
        <v>8200</v>
      </c>
      <c r="P541" s="669">
        <f t="shared" si="264"/>
        <v>410</v>
      </c>
      <c r="Q541" s="667">
        <v>19541</v>
      </c>
      <c r="R541" s="668">
        <f t="shared" si="265"/>
        <v>410</v>
      </c>
      <c r="S541" s="669">
        <f t="shared" si="266"/>
        <v>8610</v>
      </c>
      <c r="T541" s="723">
        <f t="shared" si="267"/>
        <v>0</v>
      </c>
      <c r="U541">
        <f t="shared" si="268"/>
        <v>0</v>
      </c>
    </row>
    <row r="542" spans="1:21" ht="18" customHeight="1">
      <c r="A542" s="709">
        <v>22</v>
      </c>
      <c r="B542" s="710"/>
      <c r="C542" s="710"/>
      <c r="D542" s="710"/>
      <c r="E542" s="710" t="s">
        <v>1237</v>
      </c>
      <c r="F542" s="709" t="s">
        <v>531</v>
      </c>
      <c r="G542" s="712"/>
      <c r="H542" s="665" t="s">
        <v>532</v>
      </c>
      <c r="I542" s="669">
        <v>5760</v>
      </c>
      <c r="J542" s="667">
        <v>19541</v>
      </c>
      <c r="K542" s="668">
        <f t="shared" si="260"/>
        <v>5760</v>
      </c>
      <c r="L542" s="669">
        <f t="shared" si="261"/>
        <v>2440</v>
      </c>
      <c r="M542" s="667">
        <v>19541</v>
      </c>
      <c r="N542" s="670">
        <f t="shared" si="262"/>
        <v>2440</v>
      </c>
      <c r="O542" s="668">
        <f t="shared" si="263"/>
        <v>8200</v>
      </c>
      <c r="P542" s="669">
        <f t="shared" si="264"/>
        <v>410</v>
      </c>
      <c r="Q542" s="667">
        <v>19541</v>
      </c>
      <c r="R542" s="668">
        <f t="shared" si="265"/>
        <v>410</v>
      </c>
      <c r="S542" s="669">
        <f t="shared" si="266"/>
        <v>8610</v>
      </c>
      <c r="T542" s="723">
        <f t="shared" si="267"/>
        <v>0</v>
      </c>
      <c r="U542">
        <f t="shared" si="268"/>
        <v>0</v>
      </c>
    </row>
    <row r="543" spans="1:21" ht="18" customHeight="1">
      <c r="A543" s="709">
        <v>23</v>
      </c>
      <c r="B543" s="710"/>
      <c r="C543" s="710"/>
      <c r="D543" s="710"/>
      <c r="E543" s="710" t="s">
        <v>1238</v>
      </c>
      <c r="F543" s="709" t="s">
        <v>531</v>
      </c>
      <c r="G543" s="712"/>
      <c r="H543" s="665" t="s">
        <v>532</v>
      </c>
      <c r="I543" s="669">
        <v>6210</v>
      </c>
      <c r="J543" s="667">
        <v>19541</v>
      </c>
      <c r="K543" s="668">
        <f t="shared" si="260"/>
        <v>6210</v>
      </c>
      <c r="L543" s="669">
        <f t="shared" si="261"/>
        <v>1990</v>
      </c>
      <c r="M543" s="667">
        <v>19541</v>
      </c>
      <c r="N543" s="670">
        <f t="shared" si="262"/>
        <v>1990</v>
      </c>
      <c r="O543" s="668">
        <f t="shared" si="263"/>
        <v>8200</v>
      </c>
      <c r="P543" s="669">
        <f t="shared" si="264"/>
        <v>410</v>
      </c>
      <c r="Q543" s="667">
        <v>19541</v>
      </c>
      <c r="R543" s="668">
        <f t="shared" si="265"/>
        <v>410</v>
      </c>
      <c r="S543" s="669">
        <f t="shared" si="266"/>
        <v>8610</v>
      </c>
      <c r="T543" s="723">
        <f t="shared" si="267"/>
        <v>0</v>
      </c>
      <c r="U543">
        <f t="shared" si="268"/>
        <v>0</v>
      </c>
    </row>
    <row r="544" spans="1:21" ht="18" customHeight="1">
      <c r="A544" s="709">
        <v>24</v>
      </c>
      <c r="B544" s="710"/>
      <c r="C544" s="710"/>
      <c r="D544" s="661" t="s">
        <v>1239</v>
      </c>
      <c r="E544" s="710" t="s">
        <v>1240</v>
      </c>
      <c r="F544" s="709" t="s">
        <v>531</v>
      </c>
      <c r="G544" s="712"/>
      <c r="H544" s="665" t="s">
        <v>532</v>
      </c>
      <c r="I544" s="669">
        <v>6210</v>
      </c>
      <c r="J544" s="667">
        <v>19541</v>
      </c>
      <c r="K544" s="668">
        <f t="shared" si="260"/>
        <v>6210</v>
      </c>
      <c r="L544" s="669">
        <f t="shared" si="261"/>
        <v>1990</v>
      </c>
      <c r="M544" s="667">
        <v>19541</v>
      </c>
      <c r="N544" s="670">
        <f t="shared" si="262"/>
        <v>1990</v>
      </c>
      <c r="O544" s="668">
        <f t="shared" si="263"/>
        <v>8200</v>
      </c>
      <c r="P544" s="669">
        <f t="shared" si="264"/>
        <v>410</v>
      </c>
      <c r="Q544" s="667">
        <v>19541</v>
      </c>
      <c r="R544" s="668">
        <f t="shared" si="265"/>
        <v>410</v>
      </c>
      <c r="S544" s="670">
        <f t="shared" si="266"/>
        <v>8610</v>
      </c>
      <c r="T544" s="723">
        <f t="shared" si="267"/>
        <v>0</v>
      </c>
      <c r="U544">
        <f t="shared" si="268"/>
        <v>0</v>
      </c>
    </row>
    <row r="545" spans="1:21" ht="18" customHeight="1">
      <c r="A545" s="709">
        <v>25</v>
      </c>
      <c r="B545" s="710"/>
      <c r="C545" s="710"/>
      <c r="D545" s="661"/>
      <c r="E545" s="710" t="s">
        <v>1241</v>
      </c>
      <c r="F545" s="709" t="s">
        <v>531</v>
      </c>
      <c r="G545" s="712"/>
      <c r="H545" s="665" t="s">
        <v>532</v>
      </c>
      <c r="I545" s="669">
        <v>6210</v>
      </c>
      <c r="J545" s="667">
        <v>19541</v>
      </c>
      <c r="K545" s="668">
        <f t="shared" si="260"/>
        <v>6210</v>
      </c>
      <c r="L545" s="669">
        <f t="shared" si="261"/>
        <v>1990</v>
      </c>
      <c r="M545" s="667">
        <v>19541</v>
      </c>
      <c r="N545" s="670">
        <f t="shared" si="262"/>
        <v>1990</v>
      </c>
      <c r="O545" s="668">
        <f t="shared" si="263"/>
        <v>8200</v>
      </c>
      <c r="P545" s="669">
        <f t="shared" si="264"/>
        <v>410</v>
      </c>
      <c r="Q545" s="667">
        <v>19541</v>
      </c>
      <c r="R545" s="668">
        <f t="shared" si="265"/>
        <v>410</v>
      </c>
      <c r="S545" s="670">
        <f t="shared" si="266"/>
        <v>8610</v>
      </c>
      <c r="T545" s="723">
        <f t="shared" si="267"/>
        <v>0</v>
      </c>
      <c r="U545">
        <f t="shared" si="268"/>
        <v>0</v>
      </c>
    </row>
    <row r="546" spans="1:21" ht="18" customHeight="1">
      <c r="A546" s="713">
        <v>26</v>
      </c>
      <c r="B546" s="715"/>
      <c r="C546" s="715"/>
      <c r="D546" s="691"/>
      <c r="E546" s="715" t="s">
        <v>1242</v>
      </c>
      <c r="F546" s="713" t="s">
        <v>531</v>
      </c>
      <c r="G546" s="717"/>
      <c r="H546" s="694" t="s">
        <v>532</v>
      </c>
      <c r="I546" s="696">
        <v>5970</v>
      </c>
      <c r="J546" s="667">
        <v>19541</v>
      </c>
      <c r="K546" s="668">
        <f t="shared" si="260"/>
        <v>5970</v>
      </c>
      <c r="L546" s="696">
        <f t="shared" si="261"/>
        <v>2230</v>
      </c>
      <c r="M546" s="667">
        <v>19541</v>
      </c>
      <c r="N546" s="670">
        <f t="shared" si="262"/>
        <v>2230</v>
      </c>
      <c r="O546" s="698">
        <f t="shared" si="263"/>
        <v>8200</v>
      </c>
      <c r="P546" s="669">
        <f t="shared" si="264"/>
        <v>410</v>
      </c>
      <c r="Q546" s="667">
        <v>19541</v>
      </c>
      <c r="R546" s="668">
        <f t="shared" si="265"/>
        <v>410</v>
      </c>
      <c r="S546" s="714">
        <f t="shared" si="266"/>
        <v>8610</v>
      </c>
      <c r="T546" s="723">
        <f t="shared" si="267"/>
        <v>0</v>
      </c>
      <c r="U546">
        <f t="shared" si="268"/>
        <v>0</v>
      </c>
    </row>
    <row r="547" spans="1:20" ht="18" customHeight="1">
      <c r="A547" s="674"/>
      <c r="B547" s="1147" t="s">
        <v>576</v>
      </c>
      <c r="C547" s="1148"/>
      <c r="D547" s="1148"/>
      <c r="E547" s="1149"/>
      <c r="F547" s="674"/>
      <c r="G547" s="676"/>
      <c r="H547" s="675"/>
      <c r="I547" s="677">
        <f>SUM(I521:I546)</f>
        <v>160050</v>
      </c>
      <c r="J547" s="677"/>
      <c r="K547" s="718">
        <f>SUM(K521:K546)</f>
        <v>160050</v>
      </c>
      <c r="L547" s="677"/>
      <c r="M547" s="677"/>
      <c r="N547" s="718">
        <f>SUM(N521:N546)</f>
        <v>53150</v>
      </c>
      <c r="O547" s="718"/>
      <c r="P547" s="677">
        <f>SUM(P521:P546)</f>
        <v>10660</v>
      </c>
      <c r="Q547" s="773"/>
      <c r="R547" s="879">
        <f>SUM(R521:R546)</f>
        <v>10660</v>
      </c>
      <c r="S547" s="678">
        <f>SUM(S521:S546)</f>
        <v>223860</v>
      </c>
      <c r="T547" s="719"/>
    </row>
    <row r="548" spans="1:21" ht="18" customHeight="1">
      <c r="A548" s="660">
        <v>1</v>
      </c>
      <c r="B548" s="787" t="s">
        <v>66</v>
      </c>
      <c r="C548" s="649" t="s">
        <v>98</v>
      </c>
      <c r="D548" s="649" t="s">
        <v>1243</v>
      </c>
      <c r="E548" s="650" t="s">
        <v>1244</v>
      </c>
      <c r="F548" s="648" t="s">
        <v>531</v>
      </c>
      <c r="G548" s="651"/>
      <c r="H548" s="652" t="s">
        <v>532</v>
      </c>
      <c r="I548" s="653">
        <v>6710</v>
      </c>
      <c r="J548" s="667">
        <v>19541</v>
      </c>
      <c r="K548" s="655">
        <f aca="true" t="shared" si="269" ref="K548:K573">I548*1</f>
        <v>6710</v>
      </c>
      <c r="L548" s="656">
        <v>1500</v>
      </c>
      <c r="M548" s="667">
        <v>19541</v>
      </c>
      <c r="N548" s="670">
        <f aca="true" t="shared" si="270" ref="N548:N573">L548*1</f>
        <v>1500</v>
      </c>
      <c r="O548" s="655">
        <f aca="true" t="shared" si="271" ref="O548:O573">+K548+N548</f>
        <v>8210</v>
      </c>
      <c r="P548" s="656">
        <f aca="true" t="shared" si="272" ref="P548:P573">(I548+L548-U548)*5/100</f>
        <v>410</v>
      </c>
      <c r="Q548" s="667">
        <v>19541</v>
      </c>
      <c r="R548" s="668">
        <f aca="true" t="shared" si="273" ref="R548:R573">P548*1</f>
        <v>410</v>
      </c>
      <c r="S548" s="653">
        <f aca="true" t="shared" si="274" ref="S548:S573">SUM(K548,N548,R548)</f>
        <v>8620</v>
      </c>
      <c r="T548" s="658">
        <f>(8200*1)-O548</f>
        <v>-10</v>
      </c>
      <c r="U548">
        <f>+I548+L548-8200</f>
        <v>10</v>
      </c>
    </row>
    <row r="549" spans="1:21" ht="18" customHeight="1">
      <c r="A549" s="660">
        <v>2</v>
      </c>
      <c r="B549" s="661" t="s">
        <v>1245</v>
      </c>
      <c r="C549" s="661"/>
      <c r="D549" s="661"/>
      <c r="E549" s="663" t="s">
        <v>1246</v>
      </c>
      <c r="F549" s="660" t="s">
        <v>531</v>
      </c>
      <c r="G549" s="664"/>
      <c r="H549" s="665" t="s">
        <v>532</v>
      </c>
      <c r="I549" s="666">
        <v>6710</v>
      </c>
      <c r="J549" s="667">
        <v>19541</v>
      </c>
      <c r="K549" s="668">
        <f t="shared" si="269"/>
        <v>6710</v>
      </c>
      <c r="L549" s="669">
        <v>1500</v>
      </c>
      <c r="M549" s="667">
        <v>19541</v>
      </c>
      <c r="N549" s="670">
        <f t="shared" si="270"/>
        <v>1500</v>
      </c>
      <c r="O549" s="668">
        <f t="shared" si="271"/>
        <v>8210</v>
      </c>
      <c r="P549" s="669">
        <f t="shared" si="272"/>
        <v>410</v>
      </c>
      <c r="Q549" s="667">
        <v>19541</v>
      </c>
      <c r="R549" s="668">
        <f t="shared" si="273"/>
        <v>410</v>
      </c>
      <c r="S549" s="666">
        <f t="shared" si="274"/>
        <v>8620</v>
      </c>
      <c r="T549" s="671">
        <f>(8200*1)-O549</f>
        <v>-10</v>
      </c>
      <c r="U549">
        <f>+I549+L549-8200</f>
        <v>10</v>
      </c>
    </row>
    <row r="550" spans="1:21" ht="18" customHeight="1">
      <c r="A550" s="660">
        <v>3</v>
      </c>
      <c r="B550" s="661"/>
      <c r="C550" s="661"/>
      <c r="D550" s="661"/>
      <c r="E550" s="663" t="s">
        <v>1247</v>
      </c>
      <c r="F550" s="660" t="s">
        <v>531</v>
      </c>
      <c r="G550" s="664"/>
      <c r="H550" s="665" t="s">
        <v>532</v>
      </c>
      <c r="I550" s="666">
        <v>6710</v>
      </c>
      <c r="J550" s="667">
        <v>19541</v>
      </c>
      <c r="K550" s="668">
        <f t="shared" si="269"/>
        <v>6710</v>
      </c>
      <c r="L550" s="669">
        <v>1500</v>
      </c>
      <c r="M550" s="667">
        <v>19541</v>
      </c>
      <c r="N550" s="670">
        <f t="shared" si="270"/>
        <v>1500</v>
      </c>
      <c r="O550" s="668">
        <f t="shared" si="271"/>
        <v>8210</v>
      </c>
      <c r="P550" s="669">
        <f t="shared" si="272"/>
        <v>410</v>
      </c>
      <c r="Q550" s="667">
        <v>19541</v>
      </c>
      <c r="R550" s="668">
        <f t="shared" si="273"/>
        <v>410</v>
      </c>
      <c r="S550" s="666">
        <f t="shared" si="274"/>
        <v>8620</v>
      </c>
      <c r="T550" s="671">
        <f>(8200*1)-O550</f>
        <v>-10</v>
      </c>
      <c r="U550">
        <f>+I550+L550-8200</f>
        <v>10</v>
      </c>
    </row>
    <row r="551" spans="1:21" ht="18" customHeight="1">
      <c r="A551" s="660">
        <v>4</v>
      </c>
      <c r="B551" s="661"/>
      <c r="C551" s="661"/>
      <c r="D551" s="661"/>
      <c r="E551" s="663" t="s">
        <v>1248</v>
      </c>
      <c r="F551" s="660" t="s">
        <v>531</v>
      </c>
      <c r="G551" s="664"/>
      <c r="H551" s="665" t="s">
        <v>532</v>
      </c>
      <c r="I551" s="666">
        <v>6210</v>
      </c>
      <c r="J551" s="667">
        <v>19541</v>
      </c>
      <c r="K551" s="668">
        <f t="shared" si="269"/>
        <v>6210</v>
      </c>
      <c r="L551" s="669">
        <v>1990</v>
      </c>
      <c r="M551" s="667">
        <v>19541</v>
      </c>
      <c r="N551" s="670">
        <f t="shared" si="270"/>
        <v>1990</v>
      </c>
      <c r="O551" s="668">
        <f t="shared" si="271"/>
        <v>8200</v>
      </c>
      <c r="P551" s="669">
        <f t="shared" si="272"/>
        <v>410</v>
      </c>
      <c r="Q551" s="667">
        <v>19541</v>
      </c>
      <c r="R551" s="668">
        <f t="shared" si="273"/>
        <v>410</v>
      </c>
      <c r="S551" s="666">
        <f t="shared" si="274"/>
        <v>8610</v>
      </c>
      <c r="T551" s="671">
        <f>(8200*1)-O551</f>
        <v>0</v>
      </c>
      <c r="U551">
        <f>+I551+L551-8200</f>
        <v>0</v>
      </c>
    </row>
    <row r="552" spans="1:21" ht="18" customHeight="1">
      <c r="A552" s="660">
        <v>5</v>
      </c>
      <c r="B552" s="661"/>
      <c r="C552" s="661"/>
      <c r="D552" s="661" t="s">
        <v>1249</v>
      </c>
      <c r="E552" s="663" t="s">
        <v>1250</v>
      </c>
      <c r="F552" s="660" t="s">
        <v>604</v>
      </c>
      <c r="G552" s="664"/>
      <c r="H552" s="665" t="s">
        <v>532</v>
      </c>
      <c r="I552" s="666">
        <v>8700</v>
      </c>
      <c r="J552" s="667">
        <v>19541</v>
      </c>
      <c r="K552" s="668">
        <f t="shared" si="269"/>
        <v>8700</v>
      </c>
      <c r="L552" s="669">
        <v>1500</v>
      </c>
      <c r="M552" s="667">
        <v>19541</v>
      </c>
      <c r="N552" s="670">
        <f t="shared" si="270"/>
        <v>1500</v>
      </c>
      <c r="O552" s="668">
        <f t="shared" si="271"/>
        <v>10200</v>
      </c>
      <c r="P552" s="669">
        <f t="shared" si="272"/>
        <v>472</v>
      </c>
      <c r="Q552" s="667">
        <v>19541</v>
      </c>
      <c r="R552" s="668">
        <f t="shared" si="273"/>
        <v>472</v>
      </c>
      <c r="S552" s="666">
        <f t="shared" si="274"/>
        <v>10672</v>
      </c>
      <c r="T552" s="671">
        <f>(9440*1)-O552</f>
        <v>-760</v>
      </c>
      <c r="U552" s="659">
        <f>+I552+L552-9440</f>
        <v>760</v>
      </c>
    </row>
    <row r="553" spans="1:21" ht="18" customHeight="1">
      <c r="A553" s="660">
        <v>6</v>
      </c>
      <c r="B553" s="661"/>
      <c r="C553" s="661"/>
      <c r="D553" s="661"/>
      <c r="E553" s="663" t="s">
        <v>1251</v>
      </c>
      <c r="F553" s="660" t="s">
        <v>531</v>
      </c>
      <c r="G553" s="664"/>
      <c r="H553" s="665" t="s">
        <v>532</v>
      </c>
      <c r="I553" s="666">
        <v>6710</v>
      </c>
      <c r="J553" s="667">
        <v>19541</v>
      </c>
      <c r="K553" s="668">
        <f t="shared" si="269"/>
        <v>6710</v>
      </c>
      <c r="L553" s="669">
        <v>1500</v>
      </c>
      <c r="M553" s="667">
        <v>19541</v>
      </c>
      <c r="N553" s="670">
        <f t="shared" si="270"/>
        <v>1500</v>
      </c>
      <c r="O553" s="668">
        <f t="shared" si="271"/>
        <v>8210</v>
      </c>
      <c r="P553" s="669">
        <f t="shared" si="272"/>
        <v>410</v>
      </c>
      <c r="Q553" s="667">
        <v>19541</v>
      </c>
      <c r="R553" s="668">
        <f t="shared" si="273"/>
        <v>410</v>
      </c>
      <c r="S553" s="666">
        <f t="shared" si="274"/>
        <v>8620</v>
      </c>
      <c r="T553" s="671">
        <f aca="true" t="shared" si="275" ref="T553:T559">(8200*1)-O553</f>
        <v>-10</v>
      </c>
      <c r="U553">
        <f aca="true" t="shared" si="276" ref="U553:U559">+I553+L553-8200</f>
        <v>10</v>
      </c>
    </row>
    <row r="554" spans="1:21" ht="18" customHeight="1">
      <c r="A554" s="660">
        <v>7</v>
      </c>
      <c r="B554" s="661"/>
      <c r="C554" s="661"/>
      <c r="D554" s="661"/>
      <c r="E554" s="663" t="s">
        <v>1252</v>
      </c>
      <c r="F554" s="660" t="s">
        <v>531</v>
      </c>
      <c r="G554" s="665"/>
      <c r="H554" s="665" t="s">
        <v>532</v>
      </c>
      <c r="I554" s="666">
        <v>6710</v>
      </c>
      <c r="J554" s="667">
        <v>19541</v>
      </c>
      <c r="K554" s="668">
        <f t="shared" si="269"/>
        <v>6710</v>
      </c>
      <c r="L554" s="669">
        <v>1500</v>
      </c>
      <c r="M554" s="667">
        <v>19541</v>
      </c>
      <c r="N554" s="670">
        <f t="shared" si="270"/>
        <v>1500</v>
      </c>
      <c r="O554" s="668">
        <f t="shared" si="271"/>
        <v>8210</v>
      </c>
      <c r="P554" s="669">
        <f t="shared" si="272"/>
        <v>410</v>
      </c>
      <c r="Q554" s="667">
        <v>19541</v>
      </c>
      <c r="R554" s="668">
        <f t="shared" si="273"/>
        <v>410</v>
      </c>
      <c r="S554" s="666">
        <f t="shared" si="274"/>
        <v>8620</v>
      </c>
      <c r="T554" s="671">
        <f t="shared" si="275"/>
        <v>-10</v>
      </c>
      <c r="U554">
        <f t="shared" si="276"/>
        <v>10</v>
      </c>
    </row>
    <row r="555" spans="1:21" ht="18" customHeight="1">
      <c r="A555" s="660">
        <v>8</v>
      </c>
      <c r="B555" s="661"/>
      <c r="C555" s="661"/>
      <c r="D555" s="661"/>
      <c r="E555" s="663" t="s">
        <v>1253</v>
      </c>
      <c r="F555" s="660" t="s">
        <v>531</v>
      </c>
      <c r="G555" s="664"/>
      <c r="H555" s="665" t="s">
        <v>532</v>
      </c>
      <c r="I555" s="666">
        <v>6710</v>
      </c>
      <c r="J555" s="667">
        <v>19541</v>
      </c>
      <c r="K555" s="668">
        <f t="shared" si="269"/>
        <v>6710</v>
      </c>
      <c r="L555" s="669">
        <v>1500</v>
      </c>
      <c r="M555" s="667">
        <v>19541</v>
      </c>
      <c r="N555" s="670">
        <f t="shared" si="270"/>
        <v>1500</v>
      </c>
      <c r="O555" s="668">
        <f t="shared" si="271"/>
        <v>8210</v>
      </c>
      <c r="P555" s="669">
        <f t="shared" si="272"/>
        <v>410</v>
      </c>
      <c r="Q555" s="667">
        <v>19541</v>
      </c>
      <c r="R555" s="668">
        <f t="shared" si="273"/>
        <v>410</v>
      </c>
      <c r="S555" s="666">
        <f t="shared" si="274"/>
        <v>8620</v>
      </c>
      <c r="T555" s="671">
        <f t="shared" si="275"/>
        <v>-10</v>
      </c>
      <c r="U555">
        <f t="shared" si="276"/>
        <v>10</v>
      </c>
    </row>
    <row r="556" spans="1:21" ht="18" customHeight="1">
      <c r="A556" s="660">
        <v>9</v>
      </c>
      <c r="B556" s="661"/>
      <c r="C556" s="661"/>
      <c r="D556" s="661" t="s">
        <v>1254</v>
      </c>
      <c r="E556" s="663" t="s">
        <v>1255</v>
      </c>
      <c r="F556" s="660" t="s">
        <v>531</v>
      </c>
      <c r="G556" s="664"/>
      <c r="H556" s="665" t="s">
        <v>532</v>
      </c>
      <c r="I556" s="666">
        <v>6710</v>
      </c>
      <c r="J556" s="667">
        <v>19541</v>
      </c>
      <c r="K556" s="668">
        <f t="shared" si="269"/>
        <v>6710</v>
      </c>
      <c r="L556" s="669">
        <v>1500</v>
      </c>
      <c r="M556" s="667">
        <v>19541</v>
      </c>
      <c r="N556" s="670">
        <f t="shared" si="270"/>
        <v>1500</v>
      </c>
      <c r="O556" s="668">
        <f t="shared" si="271"/>
        <v>8210</v>
      </c>
      <c r="P556" s="669">
        <f t="shared" si="272"/>
        <v>410</v>
      </c>
      <c r="Q556" s="667">
        <v>19541</v>
      </c>
      <c r="R556" s="668">
        <f t="shared" si="273"/>
        <v>410</v>
      </c>
      <c r="S556" s="666">
        <f t="shared" si="274"/>
        <v>8620</v>
      </c>
      <c r="T556" s="671">
        <f t="shared" si="275"/>
        <v>-10</v>
      </c>
      <c r="U556">
        <f t="shared" si="276"/>
        <v>10</v>
      </c>
    </row>
    <row r="557" spans="1:21" ht="18" customHeight="1">
      <c r="A557" s="660">
        <v>10</v>
      </c>
      <c r="B557" s="661"/>
      <c r="C557" s="661"/>
      <c r="D557" s="661"/>
      <c r="E557" s="663" t="s">
        <v>1256</v>
      </c>
      <c r="F557" s="660" t="s">
        <v>531</v>
      </c>
      <c r="G557" s="664"/>
      <c r="H557" s="665" t="s">
        <v>532</v>
      </c>
      <c r="I557" s="666">
        <v>6710</v>
      </c>
      <c r="J557" s="667">
        <v>19541</v>
      </c>
      <c r="K557" s="668">
        <f t="shared" si="269"/>
        <v>6710</v>
      </c>
      <c r="L557" s="669">
        <v>1500</v>
      </c>
      <c r="M557" s="667">
        <v>19541</v>
      </c>
      <c r="N557" s="670">
        <f t="shared" si="270"/>
        <v>1500</v>
      </c>
      <c r="O557" s="668">
        <f t="shared" si="271"/>
        <v>8210</v>
      </c>
      <c r="P557" s="669">
        <f t="shared" si="272"/>
        <v>410</v>
      </c>
      <c r="Q557" s="667">
        <v>19541</v>
      </c>
      <c r="R557" s="668">
        <f t="shared" si="273"/>
        <v>410</v>
      </c>
      <c r="S557" s="666">
        <f t="shared" si="274"/>
        <v>8620</v>
      </c>
      <c r="T557" s="671">
        <f t="shared" si="275"/>
        <v>-10</v>
      </c>
      <c r="U557">
        <f t="shared" si="276"/>
        <v>10</v>
      </c>
    </row>
    <row r="558" spans="1:21" ht="18" customHeight="1">
      <c r="A558" s="660">
        <v>11</v>
      </c>
      <c r="B558" s="661"/>
      <c r="C558" s="661"/>
      <c r="D558" s="661"/>
      <c r="E558" s="663" t="s">
        <v>1257</v>
      </c>
      <c r="F558" s="660" t="s">
        <v>531</v>
      </c>
      <c r="G558" s="664"/>
      <c r="H558" s="665" t="s">
        <v>532</v>
      </c>
      <c r="I558" s="666">
        <v>6710</v>
      </c>
      <c r="J558" s="667">
        <v>19541</v>
      </c>
      <c r="K558" s="668">
        <f t="shared" si="269"/>
        <v>6710</v>
      </c>
      <c r="L558" s="669">
        <v>1500</v>
      </c>
      <c r="M558" s="667">
        <v>19541</v>
      </c>
      <c r="N558" s="670">
        <f t="shared" si="270"/>
        <v>1500</v>
      </c>
      <c r="O558" s="668">
        <f t="shared" si="271"/>
        <v>8210</v>
      </c>
      <c r="P558" s="669">
        <f t="shared" si="272"/>
        <v>410</v>
      </c>
      <c r="Q558" s="667">
        <v>19541</v>
      </c>
      <c r="R558" s="668">
        <f t="shared" si="273"/>
        <v>410</v>
      </c>
      <c r="S558" s="666">
        <f t="shared" si="274"/>
        <v>8620</v>
      </c>
      <c r="T558" s="671">
        <f t="shared" si="275"/>
        <v>-10</v>
      </c>
      <c r="U558">
        <f t="shared" si="276"/>
        <v>10</v>
      </c>
    </row>
    <row r="559" spans="1:21" ht="18" customHeight="1">
      <c r="A559" s="660">
        <v>12</v>
      </c>
      <c r="B559" s="691"/>
      <c r="C559" s="661"/>
      <c r="D559" s="661"/>
      <c r="E559" s="663" t="s">
        <v>1258</v>
      </c>
      <c r="F559" s="660" t="s">
        <v>531</v>
      </c>
      <c r="G559" s="664"/>
      <c r="H559" s="665" t="s">
        <v>532</v>
      </c>
      <c r="I559" s="666">
        <v>6710</v>
      </c>
      <c r="J559" s="667">
        <v>19541</v>
      </c>
      <c r="K559" s="668">
        <f t="shared" si="269"/>
        <v>6710</v>
      </c>
      <c r="L559" s="669">
        <v>1500</v>
      </c>
      <c r="M559" s="667">
        <v>19541</v>
      </c>
      <c r="N559" s="670">
        <f t="shared" si="270"/>
        <v>1500</v>
      </c>
      <c r="O559" s="668">
        <f t="shared" si="271"/>
        <v>8210</v>
      </c>
      <c r="P559" s="669">
        <f t="shared" si="272"/>
        <v>410</v>
      </c>
      <c r="Q559" s="667">
        <v>19541</v>
      </c>
      <c r="R559" s="668">
        <f t="shared" si="273"/>
        <v>410</v>
      </c>
      <c r="S559" s="670">
        <f t="shared" si="274"/>
        <v>8620</v>
      </c>
      <c r="T559" s="671">
        <f t="shared" si="275"/>
        <v>-10</v>
      </c>
      <c r="U559">
        <f t="shared" si="276"/>
        <v>10</v>
      </c>
    </row>
    <row r="560" spans="1:21" ht="18" customHeight="1">
      <c r="A560" s="660">
        <v>13</v>
      </c>
      <c r="B560" s="661"/>
      <c r="C560" s="661"/>
      <c r="D560" s="661" t="s">
        <v>958</v>
      </c>
      <c r="E560" s="663" t="s">
        <v>1259</v>
      </c>
      <c r="F560" s="660" t="s">
        <v>604</v>
      </c>
      <c r="G560" s="664"/>
      <c r="H560" s="665" t="s">
        <v>532</v>
      </c>
      <c r="I560" s="666">
        <v>8700</v>
      </c>
      <c r="J560" s="667">
        <v>19541</v>
      </c>
      <c r="K560" s="668">
        <f t="shared" si="269"/>
        <v>8700</v>
      </c>
      <c r="L560" s="669">
        <v>1500</v>
      </c>
      <c r="M560" s="667">
        <v>19541</v>
      </c>
      <c r="N560" s="670">
        <f t="shared" si="270"/>
        <v>1500</v>
      </c>
      <c r="O560" s="668">
        <f t="shared" si="271"/>
        <v>10200</v>
      </c>
      <c r="P560" s="669">
        <f t="shared" si="272"/>
        <v>472</v>
      </c>
      <c r="Q560" s="667">
        <v>19541</v>
      </c>
      <c r="R560" s="668">
        <f t="shared" si="273"/>
        <v>472</v>
      </c>
      <c r="S560" s="666">
        <f t="shared" si="274"/>
        <v>10672</v>
      </c>
      <c r="T560" s="671">
        <f>(9440*1)-O560</f>
        <v>-760</v>
      </c>
      <c r="U560" s="659">
        <f>+I560+L560-9440</f>
        <v>760</v>
      </c>
    </row>
    <row r="561" spans="1:21" ht="18" customHeight="1">
      <c r="A561" s="660">
        <v>14</v>
      </c>
      <c r="B561" s="886"/>
      <c r="C561" s="661"/>
      <c r="D561" s="661"/>
      <c r="E561" s="663" t="s">
        <v>1260</v>
      </c>
      <c r="F561" s="660" t="s">
        <v>531</v>
      </c>
      <c r="G561" s="664"/>
      <c r="H561" s="665" t="s">
        <v>532</v>
      </c>
      <c r="I561" s="666">
        <v>6710</v>
      </c>
      <c r="J561" s="667">
        <v>19541</v>
      </c>
      <c r="K561" s="668">
        <f t="shared" si="269"/>
        <v>6710</v>
      </c>
      <c r="L561" s="669">
        <v>1500</v>
      </c>
      <c r="M561" s="667">
        <v>19541</v>
      </c>
      <c r="N561" s="670">
        <f t="shared" si="270"/>
        <v>1500</v>
      </c>
      <c r="O561" s="668">
        <f t="shared" si="271"/>
        <v>8210</v>
      </c>
      <c r="P561" s="669">
        <f t="shared" si="272"/>
        <v>410</v>
      </c>
      <c r="Q561" s="667">
        <v>19541</v>
      </c>
      <c r="R561" s="668">
        <f t="shared" si="273"/>
        <v>410</v>
      </c>
      <c r="S561" s="670">
        <f t="shared" si="274"/>
        <v>8620</v>
      </c>
      <c r="T561" s="671">
        <f>(8200*1)-O561</f>
        <v>-10</v>
      </c>
      <c r="U561">
        <f>+I561+L561-8200</f>
        <v>10</v>
      </c>
    </row>
    <row r="562" spans="1:21" ht="18" customHeight="1">
      <c r="A562" s="660">
        <v>15</v>
      </c>
      <c r="B562" s="886"/>
      <c r="C562" s="661"/>
      <c r="D562" s="661"/>
      <c r="E562" s="663" t="s">
        <v>1261</v>
      </c>
      <c r="F562" s="660" t="s">
        <v>531</v>
      </c>
      <c r="G562" s="664"/>
      <c r="H562" s="665" t="s">
        <v>532</v>
      </c>
      <c r="I562" s="666">
        <v>6710</v>
      </c>
      <c r="J562" s="667">
        <v>19541</v>
      </c>
      <c r="K562" s="668">
        <f t="shared" si="269"/>
        <v>6710</v>
      </c>
      <c r="L562" s="669">
        <v>1500</v>
      </c>
      <c r="M562" s="667">
        <v>19541</v>
      </c>
      <c r="N562" s="670">
        <f t="shared" si="270"/>
        <v>1500</v>
      </c>
      <c r="O562" s="668">
        <f t="shared" si="271"/>
        <v>8210</v>
      </c>
      <c r="P562" s="669">
        <f t="shared" si="272"/>
        <v>410</v>
      </c>
      <c r="Q562" s="667">
        <v>19541</v>
      </c>
      <c r="R562" s="668">
        <f t="shared" si="273"/>
        <v>410</v>
      </c>
      <c r="S562" s="670">
        <f t="shared" si="274"/>
        <v>8620</v>
      </c>
      <c r="T562" s="671">
        <f>(8200*1)-O562</f>
        <v>-10</v>
      </c>
      <c r="U562">
        <f>+I562+L562-8200</f>
        <v>10</v>
      </c>
    </row>
    <row r="563" spans="1:21" ht="18" customHeight="1">
      <c r="A563" s="660">
        <v>16</v>
      </c>
      <c r="B563" s="886"/>
      <c r="C563" s="661"/>
      <c r="D563" s="661"/>
      <c r="E563" s="663" t="s">
        <v>1262</v>
      </c>
      <c r="F563" s="660" t="s">
        <v>531</v>
      </c>
      <c r="G563" s="665"/>
      <c r="H563" s="665" t="s">
        <v>532</v>
      </c>
      <c r="I563" s="666">
        <v>5760</v>
      </c>
      <c r="J563" s="667">
        <v>19541</v>
      </c>
      <c r="K563" s="668">
        <f t="shared" si="269"/>
        <v>5760</v>
      </c>
      <c r="L563" s="669">
        <v>2440</v>
      </c>
      <c r="M563" s="667">
        <v>19541</v>
      </c>
      <c r="N563" s="670">
        <f t="shared" si="270"/>
        <v>2440</v>
      </c>
      <c r="O563" s="668">
        <f t="shared" si="271"/>
        <v>8200</v>
      </c>
      <c r="P563" s="669">
        <f t="shared" si="272"/>
        <v>410</v>
      </c>
      <c r="Q563" s="667">
        <v>19541</v>
      </c>
      <c r="R563" s="668">
        <f t="shared" si="273"/>
        <v>410</v>
      </c>
      <c r="S563" s="670">
        <f t="shared" si="274"/>
        <v>8610</v>
      </c>
      <c r="T563" s="671">
        <f>(8200*1)-O563</f>
        <v>0</v>
      </c>
      <c r="U563" s="659">
        <f>+I563+L563-8200</f>
        <v>0</v>
      </c>
    </row>
    <row r="564" spans="1:21" ht="18" customHeight="1">
      <c r="A564" s="660">
        <v>17</v>
      </c>
      <c r="B564" s="787"/>
      <c r="C564" s="661"/>
      <c r="D564" s="661" t="s">
        <v>1263</v>
      </c>
      <c r="E564" s="663" t="s">
        <v>1264</v>
      </c>
      <c r="F564" s="660" t="s">
        <v>604</v>
      </c>
      <c r="G564" s="664"/>
      <c r="H564" s="665" t="s">
        <v>532</v>
      </c>
      <c r="I564" s="666">
        <v>8700</v>
      </c>
      <c r="J564" s="667">
        <v>19541</v>
      </c>
      <c r="K564" s="668">
        <f t="shared" si="269"/>
        <v>8700</v>
      </c>
      <c r="L564" s="669">
        <v>1500</v>
      </c>
      <c r="M564" s="667">
        <v>19541</v>
      </c>
      <c r="N564" s="670">
        <f t="shared" si="270"/>
        <v>1500</v>
      </c>
      <c r="O564" s="668">
        <f t="shared" si="271"/>
        <v>10200</v>
      </c>
      <c r="P564" s="669">
        <f t="shared" si="272"/>
        <v>472</v>
      </c>
      <c r="Q564" s="667">
        <v>19541</v>
      </c>
      <c r="R564" s="668">
        <f t="shared" si="273"/>
        <v>472</v>
      </c>
      <c r="S564" s="666">
        <f t="shared" si="274"/>
        <v>10672</v>
      </c>
      <c r="T564" s="671">
        <f>(9440*1)-O564</f>
        <v>-760</v>
      </c>
      <c r="U564" s="659">
        <f>+I564+L564-9440</f>
        <v>760</v>
      </c>
    </row>
    <row r="565" spans="1:21" ht="18" customHeight="1">
      <c r="A565" s="660">
        <v>18</v>
      </c>
      <c r="B565" s="886"/>
      <c r="C565" s="661"/>
      <c r="D565" s="661"/>
      <c r="E565" s="663" t="s">
        <v>690</v>
      </c>
      <c r="F565" s="660" t="s">
        <v>531</v>
      </c>
      <c r="G565" s="664"/>
      <c r="H565" s="665" t="s">
        <v>532</v>
      </c>
      <c r="I565" s="666">
        <v>6710</v>
      </c>
      <c r="J565" s="667">
        <v>19541</v>
      </c>
      <c r="K565" s="668">
        <f t="shared" si="269"/>
        <v>6710</v>
      </c>
      <c r="L565" s="669">
        <v>1500</v>
      </c>
      <c r="M565" s="667">
        <v>19541</v>
      </c>
      <c r="N565" s="670">
        <f t="shared" si="270"/>
        <v>1500</v>
      </c>
      <c r="O565" s="668">
        <f t="shared" si="271"/>
        <v>8210</v>
      </c>
      <c r="P565" s="669">
        <f t="shared" si="272"/>
        <v>410</v>
      </c>
      <c r="Q565" s="667">
        <v>19541</v>
      </c>
      <c r="R565" s="668">
        <f t="shared" si="273"/>
        <v>410</v>
      </c>
      <c r="S565" s="670">
        <f t="shared" si="274"/>
        <v>8620</v>
      </c>
      <c r="T565" s="671">
        <f aca="true" t="shared" si="277" ref="T565:T570">(8200*1)-O565</f>
        <v>-10</v>
      </c>
      <c r="U565">
        <f aca="true" t="shared" si="278" ref="U565:U570">+I565+L565-8200</f>
        <v>10</v>
      </c>
    </row>
    <row r="566" spans="1:21" ht="18" customHeight="1">
      <c r="A566" s="660">
        <v>19</v>
      </c>
      <c r="B566" s="886"/>
      <c r="C566" s="661"/>
      <c r="D566" s="661"/>
      <c r="E566" s="663" t="s">
        <v>1265</v>
      </c>
      <c r="F566" s="660" t="s">
        <v>531</v>
      </c>
      <c r="G566" s="664"/>
      <c r="H566" s="665" t="s">
        <v>532</v>
      </c>
      <c r="I566" s="666">
        <v>6210</v>
      </c>
      <c r="J566" s="667">
        <v>19541</v>
      </c>
      <c r="K566" s="668">
        <f t="shared" si="269"/>
        <v>6210</v>
      </c>
      <c r="L566" s="669">
        <v>1990</v>
      </c>
      <c r="M566" s="667">
        <v>19541</v>
      </c>
      <c r="N566" s="670">
        <f t="shared" si="270"/>
        <v>1990</v>
      </c>
      <c r="O566" s="668">
        <f t="shared" si="271"/>
        <v>8200</v>
      </c>
      <c r="P566" s="669">
        <f t="shared" si="272"/>
        <v>410</v>
      </c>
      <c r="Q566" s="667">
        <v>19541</v>
      </c>
      <c r="R566" s="668">
        <f t="shared" si="273"/>
        <v>410</v>
      </c>
      <c r="S566" s="670">
        <f t="shared" si="274"/>
        <v>8610</v>
      </c>
      <c r="T566" s="671">
        <f t="shared" si="277"/>
        <v>0</v>
      </c>
      <c r="U566">
        <f t="shared" si="278"/>
        <v>0</v>
      </c>
    </row>
    <row r="567" spans="1:21" ht="18" customHeight="1">
      <c r="A567" s="660">
        <v>20</v>
      </c>
      <c r="B567" s="886"/>
      <c r="C567" s="661"/>
      <c r="D567" s="661" t="s">
        <v>1266</v>
      </c>
      <c r="E567" s="663" t="s">
        <v>1267</v>
      </c>
      <c r="F567" s="660" t="s">
        <v>531</v>
      </c>
      <c r="G567" s="664"/>
      <c r="H567" s="665" t="s">
        <v>532</v>
      </c>
      <c r="I567" s="666">
        <v>6710</v>
      </c>
      <c r="J567" s="667">
        <v>19541</v>
      </c>
      <c r="K567" s="668">
        <f t="shared" si="269"/>
        <v>6710</v>
      </c>
      <c r="L567" s="669">
        <v>1500</v>
      </c>
      <c r="M567" s="667">
        <v>19541</v>
      </c>
      <c r="N567" s="670">
        <f t="shared" si="270"/>
        <v>1500</v>
      </c>
      <c r="O567" s="668">
        <f t="shared" si="271"/>
        <v>8210</v>
      </c>
      <c r="P567" s="669">
        <f t="shared" si="272"/>
        <v>410</v>
      </c>
      <c r="Q567" s="667">
        <v>19541</v>
      </c>
      <c r="R567" s="668">
        <f t="shared" si="273"/>
        <v>410</v>
      </c>
      <c r="S567" s="670">
        <f t="shared" si="274"/>
        <v>8620</v>
      </c>
      <c r="T567" s="671">
        <f t="shared" si="277"/>
        <v>-10</v>
      </c>
      <c r="U567">
        <f t="shared" si="278"/>
        <v>10</v>
      </c>
    </row>
    <row r="568" spans="1:21" ht="18" customHeight="1">
      <c r="A568" s="660">
        <v>21</v>
      </c>
      <c r="B568" s="886"/>
      <c r="C568" s="661"/>
      <c r="D568" s="661"/>
      <c r="E568" s="663" t="s">
        <v>1268</v>
      </c>
      <c r="F568" s="660" t="s">
        <v>531</v>
      </c>
      <c r="G568" s="664"/>
      <c r="H568" s="665" t="s">
        <v>532</v>
      </c>
      <c r="I568" s="666">
        <v>6710</v>
      </c>
      <c r="J568" s="667">
        <v>19541</v>
      </c>
      <c r="K568" s="668">
        <f t="shared" si="269"/>
        <v>6710</v>
      </c>
      <c r="L568" s="669">
        <v>1500</v>
      </c>
      <c r="M568" s="667">
        <v>19541</v>
      </c>
      <c r="N568" s="670">
        <f t="shared" si="270"/>
        <v>1500</v>
      </c>
      <c r="O568" s="668">
        <f t="shared" si="271"/>
        <v>8210</v>
      </c>
      <c r="P568" s="669">
        <f t="shared" si="272"/>
        <v>410</v>
      </c>
      <c r="Q568" s="667">
        <v>19541</v>
      </c>
      <c r="R568" s="668">
        <f t="shared" si="273"/>
        <v>410</v>
      </c>
      <c r="S568" s="670">
        <f t="shared" si="274"/>
        <v>8620</v>
      </c>
      <c r="T568" s="671">
        <f t="shared" si="277"/>
        <v>-10</v>
      </c>
      <c r="U568">
        <f t="shared" si="278"/>
        <v>10</v>
      </c>
    </row>
    <row r="569" spans="1:21" ht="18" customHeight="1">
      <c r="A569" s="660">
        <v>22</v>
      </c>
      <c r="B569" s="886"/>
      <c r="C569" s="661"/>
      <c r="D569" s="661"/>
      <c r="E569" s="663" t="s">
        <v>1269</v>
      </c>
      <c r="F569" s="660" t="s">
        <v>531</v>
      </c>
      <c r="G569" s="664"/>
      <c r="H569" s="665" t="s">
        <v>532</v>
      </c>
      <c r="I569" s="666">
        <v>6210</v>
      </c>
      <c r="J569" s="667">
        <v>19541</v>
      </c>
      <c r="K569" s="668">
        <f t="shared" si="269"/>
        <v>6210</v>
      </c>
      <c r="L569" s="669">
        <v>1990</v>
      </c>
      <c r="M569" s="667">
        <v>19541</v>
      </c>
      <c r="N569" s="670">
        <f t="shared" si="270"/>
        <v>1990</v>
      </c>
      <c r="O569" s="668">
        <f t="shared" si="271"/>
        <v>8200</v>
      </c>
      <c r="P569" s="669">
        <f t="shared" si="272"/>
        <v>410</v>
      </c>
      <c r="Q569" s="667">
        <v>19541</v>
      </c>
      <c r="R569" s="668">
        <f t="shared" si="273"/>
        <v>410</v>
      </c>
      <c r="S569" s="670">
        <f t="shared" si="274"/>
        <v>8610</v>
      </c>
      <c r="T569" s="671">
        <f t="shared" si="277"/>
        <v>0</v>
      </c>
      <c r="U569">
        <f t="shared" si="278"/>
        <v>0</v>
      </c>
    </row>
    <row r="570" spans="1:21" ht="18" customHeight="1">
      <c r="A570" s="660">
        <v>23</v>
      </c>
      <c r="B570" s="886"/>
      <c r="C570" s="661"/>
      <c r="D570" s="661"/>
      <c r="E570" s="663" t="s">
        <v>1270</v>
      </c>
      <c r="F570" s="660" t="s">
        <v>531</v>
      </c>
      <c r="G570" s="664"/>
      <c r="H570" s="665" t="s">
        <v>532</v>
      </c>
      <c r="I570" s="666">
        <v>6710</v>
      </c>
      <c r="J570" s="667">
        <v>19541</v>
      </c>
      <c r="K570" s="668">
        <f t="shared" si="269"/>
        <v>6710</v>
      </c>
      <c r="L570" s="669">
        <v>1500</v>
      </c>
      <c r="M570" s="667">
        <v>19541</v>
      </c>
      <c r="N570" s="670">
        <f t="shared" si="270"/>
        <v>1500</v>
      </c>
      <c r="O570" s="668">
        <f t="shared" si="271"/>
        <v>8210</v>
      </c>
      <c r="P570" s="669">
        <f t="shared" si="272"/>
        <v>410</v>
      </c>
      <c r="Q570" s="667">
        <v>19541</v>
      </c>
      <c r="R570" s="668">
        <f t="shared" si="273"/>
        <v>410</v>
      </c>
      <c r="S570" s="670">
        <f t="shared" si="274"/>
        <v>8620</v>
      </c>
      <c r="T570" s="671">
        <f t="shared" si="277"/>
        <v>-10</v>
      </c>
      <c r="U570">
        <f t="shared" si="278"/>
        <v>10</v>
      </c>
    </row>
    <row r="571" spans="1:21" ht="18" customHeight="1">
      <c r="A571" s="660">
        <v>24</v>
      </c>
      <c r="B571" s="661"/>
      <c r="C571" s="661"/>
      <c r="D571" s="661" t="s">
        <v>1271</v>
      </c>
      <c r="E571" s="663" t="s">
        <v>1272</v>
      </c>
      <c r="F571" s="660" t="s">
        <v>604</v>
      </c>
      <c r="G571" s="664"/>
      <c r="H571" s="665" t="s">
        <v>532</v>
      </c>
      <c r="I571" s="666">
        <v>8700</v>
      </c>
      <c r="J571" s="667">
        <v>19541</v>
      </c>
      <c r="K571" s="668">
        <f t="shared" si="269"/>
        <v>8700</v>
      </c>
      <c r="L571" s="669">
        <v>1500</v>
      </c>
      <c r="M571" s="667">
        <v>19541</v>
      </c>
      <c r="N571" s="670">
        <f t="shared" si="270"/>
        <v>1500</v>
      </c>
      <c r="O571" s="668">
        <f t="shared" si="271"/>
        <v>10200</v>
      </c>
      <c r="P571" s="669">
        <f t="shared" si="272"/>
        <v>472</v>
      </c>
      <c r="Q571" s="667">
        <v>19541</v>
      </c>
      <c r="R571" s="668">
        <f t="shared" si="273"/>
        <v>472</v>
      </c>
      <c r="S571" s="666">
        <f t="shared" si="274"/>
        <v>10672</v>
      </c>
      <c r="T571" s="671">
        <f>(9440*1)-O571</f>
        <v>-760</v>
      </c>
      <c r="U571" s="659">
        <f>+I571+L571-9440</f>
        <v>760</v>
      </c>
    </row>
    <row r="572" spans="1:21" ht="18" customHeight="1">
      <c r="A572" s="660">
        <v>25</v>
      </c>
      <c r="B572" s="886"/>
      <c r="C572" s="661"/>
      <c r="D572" s="661"/>
      <c r="E572" s="663" t="s">
        <v>1273</v>
      </c>
      <c r="F572" s="660" t="s">
        <v>531</v>
      </c>
      <c r="G572" s="664"/>
      <c r="H572" s="665" t="s">
        <v>532</v>
      </c>
      <c r="I572" s="666">
        <v>6710</v>
      </c>
      <c r="J572" s="667">
        <v>19541</v>
      </c>
      <c r="K572" s="668">
        <f t="shared" si="269"/>
        <v>6710</v>
      </c>
      <c r="L572" s="669">
        <v>1500</v>
      </c>
      <c r="M572" s="667">
        <v>19541</v>
      </c>
      <c r="N572" s="670">
        <f t="shared" si="270"/>
        <v>1500</v>
      </c>
      <c r="O572" s="668">
        <f t="shared" si="271"/>
        <v>8210</v>
      </c>
      <c r="P572" s="669">
        <f t="shared" si="272"/>
        <v>410</v>
      </c>
      <c r="Q572" s="667">
        <v>19541</v>
      </c>
      <c r="R572" s="668">
        <f t="shared" si="273"/>
        <v>410</v>
      </c>
      <c r="S572" s="670">
        <f t="shared" si="274"/>
        <v>8620</v>
      </c>
      <c r="T572" s="671">
        <f>(8200*1)-O572</f>
        <v>-10</v>
      </c>
      <c r="U572">
        <f>+I572+L572-8200</f>
        <v>10</v>
      </c>
    </row>
    <row r="573" spans="1:21" ht="18" customHeight="1">
      <c r="A573" s="660">
        <v>26</v>
      </c>
      <c r="B573" s="886"/>
      <c r="C573" s="760"/>
      <c r="D573" s="760"/>
      <c r="E573" s="761" t="s">
        <v>1274</v>
      </c>
      <c r="F573" s="758" t="s">
        <v>531</v>
      </c>
      <c r="G573" s="762"/>
      <c r="H573" s="763" t="s">
        <v>532</v>
      </c>
      <c r="I573" s="764">
        <v>6710</v>
      </c>
      <c r="J573" s="667">
        <v>19541</v>
      </c>
      <c r="K573" s="802">
        <f t="shared" si="269"/>
        <v>6710</v>
      </c>
      <c r="L573" s="803">
        <v>1500</v>
      </c>
      <c r="M573" s="667">
        <v>19541</v>
      </c>
      <c r="N573" s="670">
        <f t="shared" si="270"/>
        <v>1500</v>
      </c>
      <c r="O573" s="802">
        <f t="shared" si="271"/>
        <v>8210</v>
      </c>
      <c r="P573" s="803">
        <f t="shared" si="272"/>
        <v>410</v>
      </c>
      <c r="Q573" s="667">
        <v>19541</v>
      </c>
      <c r="R573" s="668">
        <f t="shared" si="273"/>
        <v>410</v>
      </c>
      <c r="S573" s="697">
        <f t="shared" si="274"/>
        <v>8620</v>
      </c>
      <c r="T573" s="671">
        <f>(8200*1)-O573</f>
        <v>-10</v>
      </c>
      <c r="U573">
        <f>+I573+L573-8200</f>
        <v>10</v>
      </c>
    </row>
    <row r="574" spans="1:20" ht="18" customHeight="1">
      <c r="A574" s="674"/>
      <c r="B574" s="1147" t="s">
        <v>1275</v>
      </c>
      <c r="C574" s="1148"/>
      <c r="D574" s="1148"/>
      <c r="E574" s="1149"/>
      <c r="F574" s="674"/>
      <c r="G574" s="676"/>
      <c r="H574" s="675"/>
      <c r="I574" s="677">
        <f>SUM(I548:I573)</f>
        <v>179970</v>
      </c>
      <c r="J574" s="677"/>
      <c r="K574" s="677">
        <f>SUM(K548:K573)</f>
        <v>179970</v>
      </c>
      <c r="L574" s="677">
        <f>SUM(L548:L573)</f>
        <v>41410</v>
      </c>
      <c r="M574" s="677"/>
      <c r="N574" s="677">
        <f>SUM(N548:N573)</f>
        <v>41410</v>
      </c>
      <c r="O574" s="677"/>
      <c r="P574" s="677">
        <f>SUM(P548:P573)</f>
        <v>10908</v>
      </c>
      <c r="Q574" s="773"/>
      <c r="R574" s="677">
        <f>SUM(R548:R573)</f>
        <v>10908</v>
      </c>
      <c r="S574" s="678">
        <f>SUM(S548:S573)</f>
        <v>232288</v>
      </c>
      <c r="T574" s="699">
        <f>SUM(T548:T573)</f>
        <v>-3220</v>
      </c>
    </row>
    <row r="575" spans="1:21" ht="18" customHeight="1" thickBot="1">
      <c r="A575" s="680"/>
      <c r="B575" s="681"/>
      <c r="C575" s="681"/>
      <c r="D575" s="681"/>
      <c r="E575" s="681"/>
      <c r="F575" s="680"/>
      <c r="G575" s="683"/>
      <c r="H575" s="682"/>
      <c r="I575" s="684"/>
      <c r="J575" s="684"/>
      <c r="K575" s="684"/>
      <c r="L575" s="684"/>
      <c r="M575" s="684"/>
      <c r="N575" s="684"/>
      <c r="O575" s="684"/>
      <c r="P575" s="684"/>
      <c r="Q575" s="780" t="s">
        <v>540</v>
      </c>
      <c r="R575" s="780"/>
      <c r="S575" s="685">
        <f>+S574+T574</f>
        <v>229068</v>
      </c>
      <c r="T575" s="842" t="s">
        <v>584</v>
      </c>
      <c r="U575" s="843"/>
    </row>
    <row r="576" spans="1:21" ht="18" customHeight="1" thickTop="1">
      <c r="A576" s="786">
        <v>1</v>
      </c>
      <c r="B576" s="787" t="s">
        <v>66</v>
      </c>
      <c r="C576" s="787" t="s">
        <v>427</v>
      </c>
      <c r="D576" s="787" t="s">
        <v>678</v>
      </c>
      <c r="E576" s="788" t="s">
        <v>1276</v>
      </c>
      <c r="F576" s="786" t="s">
        <v>531</v>
      </c>
      <c r="G576" s="789"/>
      <c r="H576" s="706" t="s">
        <v>532</v>
      </c>
      <c r="I576" s="688">
        <v>6710</v>
      </c>
      <c r="J576" s="667">
        <v>19541</v>
      </c>
      <c r="K576" s="687">
        <f>I576*1</f>
        <v>6710</v>
      </c>
      <c r="L576" s="707">
        <v>1500</v>
      </c>
      <c r="M576" s="667">
        <v>19541</v>
      </c>
      <c r="N576" s="670">
        <f>L576*1</f>
        <v>1500</v>
      </c>
      <c r="O576" s="687">
        <f>+K576+N576</f>
        <v>8210</v>
      </c>
      <c r="P576" s="707">
        <f>(I576+L576-U576)*5/100</f>
        <v>410</v>
      </c>
      <c r="Q576" s="667">
        <v>19541</v>
      </c>
      <c r="R576" s="668">
        <f>P576*1</f>
        <v>410</v>
      </c>
      <c r="S576" s="688">
        <f>SUM(K576,N576,R576)</f>
        <v>8620</v>
      </c>
      <c r="T576" s="689">
        <f>(8200*1)-O576</f>
        <v>-10</v>
      </c>
      <c r="U576">
        <f>+I576+L576-8200</f>
        <v>10</v>
      </c>
    </row>
    <row r="577" spans="1:21" ht="18" customHeight="1">
      <c r="A577" s="660">
        <v>2</v>
      </c>
      <c r="B577" s="661" t="s">
        <v>1277</v>
      </c>
      <c r="C577" s="661"/>
      <c r="D577" s="661"/>
      <c r="E577" s="663" t="s">
        <v>1278</v>
      </c>
      <c r="F577" s="660" t="s">
        <v>531</v>
      </c>
      <c r="G577" s="664"/>
      <c r="H577" s="665" t="s">
        <v>532</v>
      </c>
      <c r="I577" s="666">
        <v>6710</v>
      </c>
      <c r="J577" s="667">
        <v>19541</v>
      </c>
      <c r="K577" s="668">
        <f>I577*1</f>
        <v>6710</v>
      </c>
      <c r="L577" s="669">
        <v>1500</v>
      </c>
      <c r="M577" s="667">
        <v>19541</v>
      </c>
      <c r="N577" s="670">
        <f>L577*1</f>
        <v>1500</v>
      </c>
      <c r="O577" s="668">
        <f>+K577+N577</f>
        <v>8210</v>
      </c>
      <c r="P577" s="669">
        <f>(I577+L577-U577)*5/100</f>
        <v>410</v>
      </c>
      <c r="Q577" s="667">
        <v>19541</v>
      </c>
      <c r="R577" s="668">
        <f>P577*1</f>
        <v>410</v>
      </c>
      <c r="S577" s="666">
        <f>SUM(K577,N577,R577)</f>
        <v>8620</v>
      </c>
      <c r="T577" s="671">
        <f>(8200*1)-O577</f>
        <v>-10</v>
      </c>
      <c r="U577">
        <f>+I577+L577-8200</f>
        <v>10</v>
      </c>
    </row>
    <row r="578" spans="1:21" ht="18" customHeight="1">
      <c r="A578" s="690">
        <v>3</v>
      </c>
      <c r="B578" s="691"/>
      <c r="C578" s="760"/>
      <c r="D578" s="760"/>
      <c r="E578" s="761" t="s">
        <v>1279</v>
      </c>
      <c r="F578" s="758" t="s">
        <v>531</v>
      </c>
      <c r="G578" s="762"/>
      <c r="H578" s="763" t="s">
        <v>532</v>
      </c>
      <c r="I578" s="764">
        <v>6460</v>
      </c>
      <c r="J578" s="667">
        <v>19541</v>
      </c>
      <c r="K578" s="802">
        <f>I578*1</f>
        <v>6460</v>
      </c>
      <c r="L578" s="803">
        <v>1740</v>
      </c>
      <c r="M578" s="667">
        <v>19541</v>
      </c>
      <c r="N578" s="670">
        <f>L578*1</f>
        <v>1740</v>
      </c>
      <c r="O578" s="802">
        <f>+K578+N578</f>
        <v>8200</v>
      </c>
      <c r="P578" s="803">
        <f>(I578+L578-U578)*5/100</f>
        <v>410</v>
      </c>
      <c r="Q578" s="667">
        <v>19541</v>
      </c>
      <c r="R578" s="668">
        <f>P578*1</f>
        <v>410</v>
      </c>
      <c r="S578" s="764">
        <f>SUM(K578,N578,R578)</f>
        <v>8610</v>
      </c>
      <c r="T578" s="673">
        <f>(8200*1)-O578</f>
        <v>0</v>
      </c>
      <c r="U578">
        <f>+I578+L578-8200</f>
        <v>0</v>
      </c>
    </row>
    <row r="579" spans="1:20" ht="18" customHeight="1">
      <c r="A579" s="674"/>
      <c r="B579" s="1147" t="s">
        <v>1280</v>
      </c>
      <c r="C579" s="1148"/>
      <c r="D579" s="1148"/>
      <c r="E579" s="1149"/>
      <c r="F579" s="674"/>
      <c r="G579" s="676"/>
      <c r="H579" s="675"/>
      <c r="I579" s="677">
        <f>SUM(I576:I578)</f>
        <v>19880</v>
      </c>
      <c r="J579" s="677"/>
      <c r="K579" s="677">
        <f>SUM(K576:K578)</f>
        <v>19880</v>
      </c>
      <c r="L579" s="677">
        <f>SUM(L576:L578)</f>
        <v>4740</v>
      </c>
      <c r="M579" s="677"/>
      <c r="N579" s="677">
        <f>SUM(N576:N578)</f>
        <v>4740</v>
      </c>
      <c r="O579" s="677"/>
      <c r="P579" s="677">
        <f>SUM(P576:P578)</f>
        <v>1230</v>
      </c>
      <c r="Q579" s="773"/>
      <c r="R579" s="773">
        <f>SUM(R576:R578)</f>
        <v>1230</v>
      </c>
      <c r="S579" s="678">
        <f>SUM(S576:S578)</f>
        <v>25850</v>
      </c>
      <c r="T579" s="699">
        <f>SUM(T576:T578)</f>
        <v>-20</v>
      </c>
    </row>
    <row r="580" spans="1:20" ht="18" customHeight="1">
      <c r="A580" s="680"/>
      <c r="B580" s="681"/>
      <c r="C580" s="681"/>
      <c r="D580" s="681"/>
      <c r="E580" s="681"/>
      <c r="F580" s="680"/>
      <c r="G580" s="683"/>
      <c r="H580" s="682"/>
      <c r="I580" s="684"/>
      <c r="J580" s="684"/>
      <c r="K580" s="684"/>
      <c r="L580" s="684"/>
      <c r="M580" s="684"/>
      <c r="N580" s="684"/>
      <c r="O580" s="684"/>
      <c r="P580" s="684"/>
      <c r="Q580" s="887" t="s">
        <v>540</v>
      </c>
      <c r="R580" s="887"/>
      <c r="S580" s="888">
        <f>+S579+T579</f>
        <v>25830</v>
      </c>
      <c r="T580" s="889"/>
    </row>
    <row r="581" spans="1:21" s="843" customFormat="1" ht="18" customHeight="1">
      <c r="A581" s="747">
        <v>1</v>
      </c>
      <c r="B581" s="736" t="s">
        <v>66</v>
      </c>
      <c r="C581" s="736" t="s">
        <v>1281</v>
      </c>
      <c r="D581" s="736" t="s">
        <v>1282</v>
      </c>
      <c r="E581" s="863" t="s">
        <v>1283</v>
      </c>
      <c r="F581" s="747" t="s">
        <v>604</v>
      </c>
      <c r="G581" s="794"/>
      <c r="H581" s="890" t="s">
        <v>532</v>
      </c>
      <c r="I581" s="656">
        <v>7940</v>
      </c>
      <c r="J581" s="667">
        <v>19541</v>
      </c>
      <c r="K581" s="657">
        <f aca="true" t="shared" si="279" ref="K581:K586">I581*1</f>
        <v>7940</v>
      </c>
      <c r="L581" s="656">
        <v>1500</v>
      </c>
      <c r="M581" s="654" t="s">
        <v>1284</v>
      </c>
      <c r="N581" s="657">
        <f aca="true" t="shared" si="280" ref="N581:N586">L581*1</f>
        <v>1500</v>
      </c>
      <c r="O581" s="657">
        <f aca="true" t="shared" si="281" ref="O581:O586">+K581+N581</f>
        <v>9440</v>
      </c>
      <c r="P581" s="656">
        <f aca="true" t="shared" si="282" ref="P581:P586">(I581+L581-U581)*5/100</f>
        <v>472</v>
      </c>
      <c r="Q581" s="757" t="s">
        <v>1284</v>
      </c>
      <c r="R581" s="708">
        <f>+P581</f>
        <v>472</v>
      </c>
      <c r="S581" s="707">
        <f aca="true" t="shared" si="283" ref="S581:S586">SUM(K581,N581,R581)</f>
        <v>9912</v>
      </c>
      <c r="T581" s="891">
        <f>(9440*1)-O581</f>
        <v>0</v>
      </c>
      <c r="U581" s="679">
        <f>+I581+L581-9440</f>
        <v>0</v>
      </c>
    </row>
    <row r="582" spans="1:21" ht="18" customHeight="1">
      <c r="A582" s="660">
        <v>2</v>
      </c>
      <c r="B582" s="661"/>
      <c r="C582" s="661"/>
      <c r="D582" s="661"/>
      <c r="E582" s="663" t="s">
        <v>1285</v>
      </c>
      <c r="F582" s="660" t="s">
        <v>531</v>
      </c>
      <c r="G582" s="664"/>
      <c r="H582" s="665" t="s">
        <v>532</v>
      </c>
      <c r="I582" s="666">
        <v>6210</v>
      </c>
      <c r="J582" s="667">
        <v>19541</v>
      </c>
      <c r="K582" s="668">
        <f t="shared" si="279"/>
        <v>6210</v>
      </c>
      <c r="L582" s="669">
        <v>1990</v>
      </c>
      <c r="M582" s="667">
        <v>19541</v>
      </c>
      <c r="N582" s="670">
        <f t="shared" si="280"/>
        <v>1990</v>
      </c>
      <c r="O582" s="668">
        <f t="shared" si="281"/>
        <v>8200</v>
      </c>
      <c r="P582" s="669">
        <f t="shared" si="282"/>
        <v>410</v>
      </c>
      <c r="Q582" s="667">
        <v>19541</v>
      </c>
      <c r="R582" s="668">
        <f>P582*1</f>
        <v>410</v>
      </c>
      <c r="S582" s="666">
        <f t="shared" si="283"/>
        <v>8610</v>
      </c>
      <c r="T582" s="671">
        <f>(8200*1)-O582</f>
        <v>0</v>
      </c>
      <c r="U582">
        <f>+I582+L582-8200</f>
        <v>0</v>
      </c>
    </row>
    <row r="583" spans="1:21" ht="18" customHeight="1">
      <c r="A583" s="690">
        <v>3</v>
      </c>
      <c r="B583" s="691"/>
      <c r="C583" s="661"/>
      <c r="D583" s="661"/>
      <c r="E583" s="663" t="s">
        <v>1286</v>
      </c>
      <c r="F583" s="660" t="s">
        <v>531</v>
      </c>
      <c r="G583" s="664"/>
      <c r="H583" s="665" t="s">
        <v>532</v>
      </c>
      <c r="I583" s="666">
        <v>6210</v>
      </c>
      <c r="J583" s="667">
        <v>19541</v>
      </c>
      <c r="K583" s="668">
        <f t="shared" si="279"/>
        <v>6210</v>
      </c>
      <c r="L583" s="669">
        <v>1990</v>
      </c>
      <c r="M583" s="667">
        <v>19541</v>
      </c>
      <c r="N583" s="670">
        <f t="shared" si="280"/>
        <v>1990</v>
      </c>
      <c r="O583" s="668">
        <f t="shared" si="281"/>
        <v>8200</v>
      </c>
      <c r="P583" s="669">
        <f t="shared" si="282"/>
        <v>410</v>
      </c>
      <c r="Q583" s="667">
        <v>19541</v>
      </c>
      <c r="R583" s="668">
        <f>P583*1</f>
        <v>410</v>
      </c>
      <c r="S583" s="666">
        <f t="shared" si="283"/>
        <v>8610</v>
      </c>
      <c r="T583" s="671">
        <f>(8200*1)-O583</f>
        <v>0</v>
      </c>
      <c r="U583">
        <f>+I583+L583-8200</f>
        <v>0</v>
      </c>
    </row>
    <row r="584" spans="1:21" ht="18" customHeight="1">
      <c r="A584" s="660">
        <v>4</v>
      </c>
      <c r="B584" s="661"/>
      <c r="C584" s="661"/>
      <c r="D584" s="661"/>
      <c r="E584" s="663" t="s">
        <v>1287</v>
      </c>
      <c r="F584" s="660" t="s">
        <v>531</v>
      </c>
      <c r="G584" s="664"/>
      <c r="H584" s="665" t="s">
        <v>532</v>
      </c>
      <c r="I584" s="666">
        <v>6210</v>
      </c>
      <c r="J584" s="667">
        <v>19541</v>
      </c>
      <c r="K584" s="668">
        <f t="shared" si="279"/>
        <v>6210</v>
      </c>
      <c r="L584" s="669">
        <v>1990</v>
      </c>
      <c r="M584" s="667">
        <v>19541</v>
      </c>
      <c r="N584" s="670">
        <f t="shared" si="280"/>
        <v>1990</v>
      </c>
      <c r="O584" s="668">
        <f t="shared" si="281"/>
        <v>8200</v>
      </c>
      <c r="P584" s="669">
        <f t="shared" si="282"/>
        <v>410</v>
      </c>
      <c r="Q584" s="667">
        <v>19541</v>
      </c>
      <c r="R584" s="668">
        <f>P584*1</f>
        <v>410</v>
      </c>
      <c r="S584" s="666">
        <f t="shared" si="283"/>
        <v>8610</v>
      </c>
      <c r="T584" s="671">
        <f>(8200*1)-O584</f>
        <v>0</v>
      </c>
      <c r="U584">
        <f>+I584+L584-8200</f>
        <v>0</v>
      </c>
    </row>
    <row r="585" spans="1:21" ht="18" customHeight="1">
      <c r="A585" s="690">
        <v>5</v>
      </c>
      <c r="B585" s="691"/>
      <c r="C585" s="661"/>
      <c r="D585" s="661"/>
      <c r="E585" s="663" t="s">
        <v>1288</v>
      </c>
      <c r="F585" s="660" t="s">
        <v>531</v>
      </c>
      <c r="G585" s="664"/>
      <c r="H585" s="665" t="s">
        <v>532</v>
      </c>
      <c r="I585" s="666">
        <v>5970</v>
      </c>
      <c r="J585" s="667">
        <v>19541</v>
      </c>
      <c r="K585" s="668">
        <f t="shared" si="279"/>
        <v>5970</v>
      </c>
      <c r="L585" s="669">
        <v>2230</v>
      </c>
      <c r="M585" s="667">
        <v>19541</v>
      </c>
      <c r="N585" s="670">
        <f t="shared" si="280"/>
        <v>2230</v>
      </c>
      <c r="O585" s="668">
        <f t="shared" si="281"/>
        <v>8200</v>
      </c>
      <c r="P585" s="669">
        <f t="shared" si="282"/>
        <v>410</v>
      </c>
      <c r="Q585" s="667">
        <v>19541</v>
      </c>
      <c r="R585" s="668">
        <f>P585*1</f>
        <v>410</v>
      </c>
      <c r="S585" s="666">
        <f t="shared" si="283"/>
        <v>8610</v>
      </c>
      <c r="T585" s="671">
        <f>(8200*1)-O585</f>
        <v>0</v>
      </c>
      <c r="U585">
        <f>+I585+L585-8200</f>
        <v>0</v>
      </c>
    </row>
    <row r="586" spans="1:21" ht="18" customHeight="1">
      <c r="A586" s="690">
        <v>6</v>
      </c>
      <c r="B586" s="691"/>
      <c r="C586" s="760"/>
      <c r="D586" s="760"/>
      <c r="E586" s="761" t="s">
        <v>1289</v>
      </c>
      <c r="F586" s="758" t="s">
        <v>531</v>
      </c>
      <c r="G586" s="762"/>
      <c r="H586" s="763" t="s">
        <v>532</v>
      </c>
      <c r="I586" s="764">
        <v>5970</v>
      </c>
      <c r="J586" s="667">
        <v>19541</v>
      </c>
      <c r="K586" s="802">
        <f t="shared" si="279"/>
        <v>5970</v>
      </c>
      <c r="L586" s="803">
        <v>2230</v>
      </c>
      <c r="M586" s="667">
        <v>19541</v>
      </c>
      <c r="N586" s="670">
        <f t="shared" si="280"/>
        <v>2230</v>
      </c>
      <c r="O586" s="802">
        <f t="shared" si="281"/>
        <v>8200</v>
      </c>
      <c r="P586" s="803">
        <f t="shared" si="282"/>
        <v>410</v>
      </c>
      <c r="Q586" s="667">
        <v>19541</v>
      </c>
      <c r="R586" s="668">
        <f>P586*1</f>
        <v>410</v>
      </c>
      <c r="S586" s="764">
        <f t="shared" si="283"/>
        <v>8610</v>
      </c>
      <c r="T586" s="671">
        <f>(8200*1)-O586</f>
        <v>0</v>
      </c>
      <c r="U586">
        <f>+I586+L586-8200</f>
        <v>0</v>
      </c>
    </row>
    <row r="587" spans="1:20" ht="18" customHeight="1">
      <c r="A587" s="674"/>
      <c r="B587" s="1147" t="s">
        <v>1290</v>
      </c>
      <c r="C587" s="1148"/>
      <c r="D587" s="1148"/>
      <c r="E587" s="1149"/>
      <c r="F587" s="674"/>
      <c r="G587" s="676"/>
      <c r="H587" s="675"/>
      <c r="I587" s="677"/>
      <c r="J587" s="677"/>
      <c r="K587" s="677">
        <f>SUM(K581:K586)</f>
        <v>38510</v>
      </c>
      <c r="L587" s="677"/>
      <c r="M587" s="677"/>
      <c r="N587" s="677">
        <f>SUM(N581:N586)</f>
        <v>11930</v>
      </c>
      <c r="O587" s="677"/>
      <c r="P587" s="677"/>
      <c r="Q587" s="773"/>
      <c r="R587" s="773">
        <f>SUM(R581:R586)</f>
        <v>2522</v>
      </c>
      <c r="S587" s="678">
        <f>SUM(S581:S586)</f>
        <v>52962</v>
      </c>
      <c r="T587" s="719"/>
    </row>
    <row r="588" spans="1:21" ht="18" customHeight="1">
      <c r="A588" s="747">
        <v>1</v>
      </c>
      <c r="B588" s="793" t="s">
        <v>66</v>
      </c>
      <c r="C588" s="793" t="s">
        <v>1291</v>
      </c>
      <c r="D588" s="793" t="s">
        <v>1292</v>
      </c>
      <c r="E588" s="793" t="s">
        <v>1293</v>
      </c>
      <c r="F588" s="747" t="s">
        <v>531</v>
      </c>
      <c r="G588" s="794"/>
      <c r="H588" s="652" t="s">
        <v>532</v>
      </c>
      <c r="I588" s="653">
        <v>6460</v>
      </c>
      <c r="J588" s="667">
        <v>19541</v>
      </c>
      <c r="K588" s="655">
        <f aca="true" t="shared" si="284" ref="K588:K598">I588*1</f>
        <v>6460</v>
      </c>
      <c r="L588" s="656">
        <v>1740</v>
      </c>
      <c r="M588" s="667">
        <v>19541</v>
      </c>
      <c r="N588" s="670">
        <f aca="true" t="shared" si="285" ref="N588:N598">L588*1</f>
        <v>1740</v>
      </c>
      <c r="O588" s="655">
        <f aca="true" t="shared" si="286" ref="O588:O598">+K588+N588</f>
        <v>8200</v>
      </c>
      <c r="P588" s="656">
        <f aca="true" t="shared" si="287" ref="P588:P598">(I588+L588-U588)*5/100</f>
        <v>410</v>
      </c>
      <c r="Q588" s="667">
        <v>19541</v>
      </c>
      <c r="R588" s="668">
        <f aca="true" t="shared" si="288" ref="R588:R598">P588*1</f>
        <v>410</v>
      </c>
      <c r="S588" s="653">
        <f>SUM(K588,N588,R588)</f>
        <v>8610</v>
      </c>
      <c r="T588" s="883">
        <f aca="true" t="shared" si="289" ref="T588:T596">(8200*1)-O588</f>
        <v>0</v>
      </c>
      <c r="U588" s="659">
        <f aca="true" t="shared" si="290" ref="U588:U596">+I588+L588-8200</f>
        <v>0</v>
      </c>
    </row>
    <row r="589" spans="1:21" ht="18" customHeight="1">
      <c r="A589" s="709">
        <v>2</v>
      </c>
      <c r="B589" s="710" t="s">
        <v>1294</v>
      </c>
      <c r="C589" s="710"/>
      <c r="D589" s="710"/>
      <c r="E589" s="710" t="s">
        <v>1295</v>
      </c>
      <c r="F589" s="709" t="s">
        <v>531</v>
      </c>
      <c r="G589" s="712"/>
      <c r="H589" s="665" t="s">
        <v>532</v>
      </c>
      <c r="I589" s="666">
        <v>6460</v>
      </c>
      <c r="J589" s="667">
        <v>19541</v>
      </c>
      <c r="K589" s="668">
        <f t="shared" si="284"/>
        <v>6460</v>
      </c>
      <c r="L589" s="669">
        <v>1740</v>
      </c>
      <c r="M589" s="667">
        <v>19541</v>
      </c>
      <c r="N589" s="670">
        <f t="shared" si="285"/>
        <v>1740</v>
      </c>
      <c r="O589" s="668">
        <f t="shared" si="286"/>
        <v>8200</v>
      </c>
      <c r="P589" s="669">
        <f t="shared" si="287"/>
        <v>410</v>
      </c>
      <c r="Q589" s="667">
        <v>19541</v>
      </c>
      <c r="R589" s="668">
        <f t="shared" si="288"/>
        <v>410</v>
      </c>
      <c r="S589" s="666">
        <f>SUM(K589,N589,R589)</f>
        <v>8610</v>
      </c>
      <c r="T589" s="752">
        <f t="shared" si="289"/>
        <v>0</v>
      </c>
      <c r="U589" s="659">
        <f t="shared" si="290"/>
        <v>0</v>
      </c>
    </row>
    <row r="590" spans="1:21" ht="18" customHeight="1">
      <c r="A590" s="709">
        <v>3</v>
      </c>
      <c r="B590" s="710"/>
      <c r="C590" s="710"/>
      <c r="D590" s="710" t="s">
        <v>1296</v>
      </c>
      <c r="E590" s="710" t="s">
        <v>1297</v>
      </c>
      <c r="F590" s="709" t="s">
        <v>531</v>
      </c>
      <c r="G590" s="712"/>
      <c r="H590" s="665" t="s">
        <v>532</v>
      </c>
      <c r="I590" s="666">
        <v>6460</v>
      </c>
      <c r="J590" s="667">
        <v>19541</v>
      </c>
      <c r="K590" s="668">
        <f t="shared" si="284"/>
        <v>6460</v>
      </c>
      <c r="L590" s="669">
        <v>1740</v>
      </c>
      <c r="M590" s="667">
        <v>19541</v>
      </c>
      <c r="N590" s="670">
        <f t="shared" si="285"/>
        <v>1740</v>
      </c>
      <c r="O590" s="668">
        <f t="shared" si="286"/>
        <v>8200</v>
      </c>
      <c r="P590" s="669">
        <f t="shared" si="287"/>
        <v>410</v>
      </c>
      <c r="Q590" s="667">
        <v>19541</v>
      </c>
      <c r="R590" s="668">
        <f t="shared" si="288"/>
        <v>410</v>
      </c>
      <c r="S590" s="666">
        <f>SUM(K590,N590,R590)</f>
        <v>8610</v>
      </c>
      <c r="T590" s="752">
        <f t="shared" si="289"/>
        <v>0</v>
      </c>
      <c r="U590" s="659">
        <f t="shared" si="290"/>
        <v>0</v>
      </c>
    </row>
    <row r="591" spans="1:21" ht="18" customHeight="1">
      <c r="A591" s="709">
        <v>4</v>
      </c>
      <c r="B591" s="710"/>
      <c r="C591" s="710"/>
      <c r="D591" s="710"/>
      <c r="E591" s="710" t="s">
        <v>1298</v>
      </c>
      <c r="F591" s="709" t="s">
        <v>531</v>
      </c>
      <c r="G591" s="712"/>
      <c r="H591" s="665" t="s">
        <v>532</v>
      </c>
      <c r="I591" s="666">
        <v>6460</v>
      </c>
      <c r="J591" s="667">
        <v>19541</v>
      </c>
      <c r="K591" s="668">
        <f t="shared" si="284"/>
        <v>6460</v>
      </c>
      <c r="L591" s="669">
        <v>1740</v>
      </c>
      <c r="M591" s="667">
        <v>19541</v>
      </c>
      <c r="N591" s="670">
        <f t="shared" si="285"/>
        <v>1740</v>
      </c>
      <c r="O591" s="668">
        <f t="shared" si="286"/>
        <v>8200</v>
      </c>
      <c r="P591" s="669">
        <f t="shared" si="287"/>
        <v>410</v>
      </c>
      <c r="Q591" s="667">
        <v>19541</v>
      </c>
      <c r="R591" s="668">
        <f t="shared" si="288"/>
        <v>410</v>
      </c>
      <c r="S591" s="666">
        <f>SUM(K591,N591,R591)</f>
        <v>8610</v>
      </c>
      <c r="T591" s="752">
        <f t="shared" si="289"/>
        <v>0</v>
      </c>
      <c r="U591" s="659">
        <f t="shared" si="290"/>
        <v>0</v>
      </c>
    </row>
    <row r="592" spans="1:21" ht="18" customHeight="1">
      <c r="A592" s="709">
        <v>5</v>
      </c>
      <c r="B592" s="710"/>
      <c r="C592" s="710"/>
      <c r="D592" s="710"/>
      <c r="E592" s="710" t="s">
        <v>1299</v>
      </c>
      <c r="F592" s="709" t="s">
        <v>531</v>
      </c>
      <c r="G592" s="712"/>
      <c r="H592" s="665" t="s">
        <v>532</v>
      </c>
      <c r="I592" s="666">
        <v>6460</v>
      </c>
      <c r="J592" s="667">
        <v>19541</v>
      </c>
      <c r="K592" s="668">
        <f t="shared" si="284"/>
        <v>6460</v>
      </c>
      <c r="L592" s="669">
        <v>1740</v>
      </c>
      <c r="M592" s="667">
        <v>19541</v>
      </c>
      <c r="N592" s="670">
        <f t="shared" si="285"/>
        <v>1740</v>
      </c>
      <c r="O592" s="668">
        <f t="shared" si="286"/>
        <v>8200</v>
      </c>
      <c r="P592" s="669">
        <f t="shared" si="287"/>
        <v>410</v>
      </c>
      <c r="Q592" s="667">
        <v>19541</v>
      </c>
      <c r="R592" s="668">
        <f t="shared" si="288"/>
        <v>410</v>
      </c>
      <c r="S592" s="666">
        <f aca="true" t="shared" si="291" ref="S592:S598">+K592+N592+R592</f>
        <v>8610</v>
      </c>
      <c r="T592" s="752">
        <f t="shared" si="289"/>
        <v>0</v>
      </c>
      <c r="U592" s="659">
        <f t="shared" si="290"/>
        <v>0</v>
      </c>
    </row>
    <row r="593" spans="1:21" ht="18" customHeight="1">
      <c r="A593" s="709">
        <v>6</v>
      </c>
      <c r="B593" s="710"/>
      <c r="C593" s="710"/>
      <c r="D593" s="710"/>
      <c r="E593" s="710" t="s">
        <v>1300</v>
      </c>
      <c r="F593" s="709" t="s">
        <v>531</v>
      </c>
      <c r="G593" s="712"/>
      <c r="H593" s="665" t="s">
        <v>532</v>
      </c>
      <c r="I593" s="666">
        <v>6210</v>
      </c>
      <c r="J593" s="667">
        <v>19541</v>
      </c>
      <c r="K593" s="668">
        <f t="shared" si="284"/>
        <v>6210</v>
      </c>
      <c r="L593" s="669">
        <v>1990</v>
      </c>
      <c r="M593" s="667">
        <v>19541</v>
      </c>
      <c r="N593" s="670">
        <f t="shared" si="285"/>
        <v>1990</v>
      </c>
      <c r="O593" s="668">
        <f t="shared" si="286"/>
        <v>8200</v>
      </c>
      <c r="P593" s="669">
        <f t="shared" si="287"/>
        <v>410</v>
      </c>
      <c r="Q593" s="667">
        <v>19541</v>
      </c>
      <c r="R593" s="668">
        <f t="shared" si="288"/>
        <v>410</v>
      </c>
      <c r="S593" s="666">
        <f t="shared" si="291"/>
        <v>8610</v>
      </c>
      <c r="T593" s="752">
        <f t="shared" si="289"/>
        <v>0</v>
      </c>
      <c r="U593" s="659">
        <f t="shared" si="290"/>
        <v>0</v>
      </c>
    </row>
    <row r="594" spans="1:21" ht="18" customHeight="1">
      <c r="A594" s="709">
        <v>7</v>
      </c>
      <c r="B594" s="710"/>
      <c r="C594" s="710"/>
      <c r="D594" s="710" t="s">
        <v>1301</v>
      </c>
      <c r="E594" s="710" t="s">
        <v>1302</v>
      </c>
      <c r="F594" s="709" t="s">
        <v>531</v>
      </c>
      <c r="G594" s="712"/>
      <c r="H594" s="665" t="s">
        <v>532</v>
      </c>
      <c r="I594" s="666">
        <v>6460</v>
      </c>
      <c r="J594" s="667">
        <v>19541</v>
      </c>
      <c r="K594" s="668">
        <f t="shared" si="284"/>
        <v>6460</v>
      </c>
      <c r="L594" s="669">
        <v>1740</v>
      </c>
      <c r="M594" s="667">
        <v>19541</v>
      </c>
      <c r="N594" s="670">
        <f t="shared" si="285"/>
        <v>1740</v>
      </c>
      <c r="O594" s="668">
        <f t="shared" si="286"/>
        <v>8200</v>
      </c>
      <c r="P594" s="669">
        <f t="shared" si="287"/>
        <v>410</v>
      </c>
      <c r="Q594" s="667">
        <v>19541</v>
      </c>
      <c r="R594" s="668">
        <f t="shared" si="288"/>
        <v>410</v>
      </c>
      <c r="S594" s="666">
        <f t="shared" si="291"/>
        <v>8610</v>
      </c>
      <c r="T594" s="752">
        <f t="shared" si="289"/>
        <v>0</v>
      </c>
      <c r="U594" s="659">
        <f t="shared" si="290"/>
        <v>0</v>
      </c>
    </row>
    <row r="595" spans="1:21" ht="18" customHeight="1">
      <c r="A595" s="709">
        <v>8</v>
      </c>
      <c r="B595" s="710"/>
      <c r="C595" s="710"/>
      <c r="D595" s="710"/>
      <c r="E595" s="710" t="s">
        <v>1303</v>
      </c>
      <c r="F595" s="709" t="s">
        <v>531</v>
      </c>
      <c r="G595" s="712"/>
      <c r="H595" s="665" t="s">
        <v>532</v>
      </c>
      <c r="I595" s="666">
        <v>6460</v>
      </c>
      <c r="J595" s="667">
        <v>19541</v>
      </c>
      <c r="K595" s="668">
        <f t="shared" si="284"/>
        <v>6460</v>
      </c>
      <c r="L595" s="669">
        <v>1740</v>
      </c>
      <c r="M595" s="667">
        <v>19541</v>
      </c>
      <c r="N595" s="670">
        <f t="shared" si="285"/>
        <v>1740</v>
      </c>
      <c r="O595" s="668">
        <f t="shared" si="286"/>
        <v>8200</v>
      </c>
      <c r="P595" s="669">
        <f t="shared" si="287"/>
        <v>410</v>
      </c>
      <c r="Q595" s="667">
        <v>19541</v>
      </c>
      <c r="R595" s="668">
        <f t="shared" si="288"/>
        <v>410</v>
      </c>
      <c r="S595" s="666">
        <f t="shared" si="291"/>
        <v>8610</v>
      </c>
      <c r="T595" s="752">
        <f t="shared" si="289"/>
        <v>0</v>
      </c>
      <c r="U595" s="659">
        <f t="shared" si="290"/>
        <v>0</v>
      </c>
    </row>
    <row r="596" spans="1:21" ht="18" customHeight="1">
      <c r="A596" s="709">
        <v>9</v>
      </c>
      <c r="B596" s="710"/>
      <c r="C596" s="710"/>
      <c r="D596" s="710" t="s">
        <v>1304</v>
      </c>
      <c r="E596" s="710" t="s">
        <v>1305</v>
      </c>
      <c r="F596" s="709" t="s">
        <v>531</v>
      </c>
      <c r="G596" s="712"/>
      <c r="H596" s="665" t="s">
        <v>532</v>
      </c>
      <c r="I596" s="666">
        <v>6460</v>
      </c>
      <c r="J596" s="667">
        <v>19541</v>
      </c>
      <c r="K596" s="668">
        <f t="shared" si="284"/>
        <v>6460</v>
      </c>
      <c r="L596" s="669">
        <v>1740</v>
      </c>
      <c r="M596" s="667">
        <v>19541</v>
      </c>
      <c r="N596" s="670">
        <f t="shared" si="285"/>
        <v>1740</v>
      </c>
      <c r="O596" s="668">
        <f t="shared" si="286"/>
        <v>8200</v>
      </c>
      <c r="P596" s="669">
        <f t="shared" si="287"/>
        <v>410</v>
      </c>
      <c r="Q596" s="667">
        <v>19541</v>
      </c>
      <c r="R596" s="668">
        <f t="shared" si="288"/>
        <v>410</v>
      </c>
      <c r="S596" s="666">
        <f t="shared" si="291"/>
        <v>8610</v>
      </c>
      <c r="T596" s="752">
        <f t="shared" si="289"/>
        <v>0</v>
      </c>
      <c r="U596" s="659">
        <f t="shared" si="290"/>
        <v>0</v>
      </c>
    </row>
    <row r="597" spans="1:21" ht="18" customHeight="1">
      <c r="A597" s="709">
        <v>10</v>
      </c>
      <c r="B597" s="710"/>
      <c r="C597" s="710"/>
      <c r="D597" s="710"/>
      <c r="E597" s="710" t="s">
        <v>1306</v>
      </c>
      <c r="F597" s="709" t="s">
        <v>604</v>
      </c>
      <c r="G597" s="712"/>
      <c r="H597" s="665" t="s">
        <v>532</v>
      </c>
      <c r="I597" s="666">
        <v>8320</v>
      </c>
      <c r="J597" s="667">
        <v>19541</v>
      </c>
      <c r="K597" s="668">
        <f t="shared" si="284"/>
        <v>8320</v>
      </c>
      <c r="L597" s="669">
        <v>1500</v>
      </c>
      <c r="M597" s="667">
        <v>19541</v>
      </c>
      <c r="N597" s="670">
        <f t="shared" si="285"/>
        <v>1500</v>
      </c>
      <c r="O597" s="668">
        <f t="shared" si="286"/>
        <v>9820</v>
      </c>
      <c r="P597" s="669">
        <f t="shared" si="287"/>
        <v>472</v>
      </c>
      <c r="Q597" s="667">
        <v>19541</v>
      </c>
      <c r="R597" s="668">
        <f t="shared" si="288"/>
        <v>472</v>
      </c>
      <c r="S597" s="666">
        <f t="shared" si="291"/>
        <v>10292</v>
      </c>
      <c r="T597" s="752">
        <f>(9440*1)-O597</f>
        <v>-380</v>
      </c>
      <c r="U597" s="659">
        <f>+I597+L597-9440</f>
        <v>380</v>
      </c>
    </row>
    <row r="598" spans="1:21" ht="18" customHeight="1">
      <c r="A598" s="810">
        <v>11</v>
      </c>
      <c r="B598" s="844"/>
      <c r="C598" s="844"/>
      <c r="D598" s="844"/>
      <c r="E598" s="844" t="s">
        <v>1307</v>
      </c>
      <c r="F598" s="810" t="s">
        <v>531</v>
      </c>
      <c r="G598" s="845"/>
      <c r="H598" s="763" t="s">
        <v>532</v>
      </c>
      <c r="I598" s="764">
        <v>6210</v>
      </c>
      <c r="J598" s="667">
        <v>19541</v>
      </c>
      <c r="K598" s="802">
        <f t="shared" si="284"/>
        <v>6210</v>
      </c>
      <c r="L598" s="803">
        <v>1990</v>
      </c>
      <c r="M598" s="667">
        <v>19541</v>
      </c>
      <c r="N598" s="670">
        <f t="shared" si="285"/>
        <v>1990</v>
      </c>
      <c r="O598" s="802">
        <f t="shared" si="286"/>
        <v>8200</v>
      </c>
      <c r="P598" s="803">
        <f t="shared" si="287"/>
        <v>410</v>
      </c>
      <c r="Q598" s="667">
        <v>19541</v>
      </c>
      <c r="R598" s="668">
        <f t="shared" si="288"/>
        <v>410</v>
      </c>
      <c r="S598" s="764">
        <f t="shared" si="291"/>
        <v>8610</v>
      </c>
      <c r="T598" s="752">
        <f>(8200*1)-O598</f>
        <v>0</v>
      </c>
      <c r="U598" s="659">
        <f>+I598+L598-8200</f>
        <v>0</v>
      </c>
    </row>
    <row r="599" spans="1:21" ht="18" customHeight="1">
      <c r="A599" s="674"/>
      <c r="B599" s="1147" t="s">
        <v>1308</v>
      </c>
      <c r="C599" s="1148"/>
      <c r="D599" s="1148"/>
      <c r="E599" s="1149"/>
      <c r="F599" s="674"/>
      <c r="G599" s="676"/>
      <c r="H599" s="675"/>
      <c r="I599" s="677">
        <f>SUM(I588:I598)</f>
        <v>72420</v>
      </c>
      <c r="J599" s="677"/>
      <c r="K599" s="677">
        <f>SUM(K588:K598)</f>
        <v>72420</v>
      </c>
      <c r="L599" s="677">
        <f>SUM(L588:L598)</f>
        <v>19400</v>
      </c>
      <c r="M599" s="677"/>
      <c r="N599" s="725"/>
      <c r="O599" s="677">
        <f>SUM(O588:O598)</f>
        <v>91820</v>
      </c>
      <c r="P599" s="677"/>
      <c r="Q599" s="773"/>
      <c r="R599" s="677">
        <f>SUM(R588:R598)</f>
        <v>4572</v>
      </c>
      <c r="S599" s="677">
        <f>SUM(S588:S598)</f>
        <v>96392</v>
      </c>
      <c r="T599" s="754">
        <f>SUM(T593:T598)</f>
        <v>-380</v>
      </c>
      <c r="U599" s="659"/>
    </row>
    <row r="600" spans="1:21" ht="18" customHeight="1" thickBot="1">
      <c r="A600" s="892"/>
      <c r="B600" s="893"/>
      <c r="C600" s="893"/>
      <c r="D600" s="893"/>
      <c r="E600" s="893"/>
      <c r="F600" s="892"/>
      <c r="G600" s="894"/>
      <c r="H600" s="895"/>
      <c r="I600" s="896"/>
      <c r="J600" s="896"/>
      <c r="K600" s="896"/>
      <c r="L600" s="896"/>
      <c r="M600" s="896"/>
      <c r="N600" s="897"/>
      <c r="O600" s="896"/>
      <c r="P600" s="898"/>
      <c r="Q600" s="780" t="s">
        <v>540</v>
      </c>
      <c r="R600" s="728"/>
      <c r="S600" s="728">
        <f>+S599+T599</f>
        <v>96012</v>
      </c>
      <c r="T600" s="756"/>
      <c r="U600" s="679"/>
    </row>
    <row r="601" spans="1:21" ht="18" customHeight="1" thickTop="1">
      <c r="A601" s="747">
        <v>1</v>
      </c>
      <c r="B601" s="748" t="s">
        <v>66</v>
      </c>
      <c r="C601" s="736" t="s">
        <v>1309</v>
      </c>
      <c r="D601" s="736" t="s">
        <v>1059</v>
      </c>
      <c r="E601" s="736" t="s">
        <v>1310</v>
      </c>
      <c r="F601" s="747" t="s">
        <v>531</v>
      </c>
      <c r="G601" s="747"/>
      <c r="H601" s="652" t="s">
        <v>532</v>
      </c>
      <c r="I601" s="656">
        <v>6710</v>
      </c>
      <c r="J601" s="667">
        <v>19541</v>
      </c>
      <c r="K601" s="655">
        <f aca="true" t="shared" si="292" ref="K601:K609">I601*1</f>
        <v>6710</v>
      </c>
      <c r="L601" s="656">
        <v>1500</v>
      </c>
      <c r="M601" s="667">
        <v>19541</v>
      </c>
      <c r="N601" s="670">
        <f aca="true" t="shared" si="293" ref="N601:N609">L601*1</f>
        <v>1500</v>
      </c>
      <c r="O601" s="655">
        <f aca="true" t="shared" si="294" ref="O601:O609">+K601+N601</f>
        <v>8210</v>
      </c>
      <c r="P601" s="656">
        <f aca="true" t="shared" si="295" ref="P601:P609">(I601+L601-U601)*5/100</f>
        <v>410</v>
      </c>
      <c r="Q601" s="667">
        <v>19541</v>
      </c>
      <c r="R601" s="668">
        <f aca="true" t="shared" si="296" ref="R601:R609">P601*1</f>
        <v>410</v>
      </c>
      <c r="S601" s="688">
        <f aca="true" t="shared" si="297" ref="S601:S609">SUM(K601,N601,R601)</f>
        <v>8620</v>
      </c>
      <c r="T601" s="689">
        <f>(8200*1)-O601</f>
        <v>-10</v>
      </c>
      <c r="U601" s="659">
        <f>+I601+L601-8200</f>
        <v>10</v>
      </c>
    </row>
    <row r="602" spans="1:21" ht="18" customHeight="1">
      <c r="A602" s="709">
        <v>2</v>
      </c>
      <c r="B602" s="737" t="s">
        <v>1311</v>
      </c>
      <c r="C602" s="737"/>
      <c r="D602" s="737"/>
      <c r="E602" s="737" t="s">
        <v>1312</v>
      </c>
      <c r="F602" s="709" t="s">
        <v>531</v>
      </c>
      <c r="G602" s="709"/>
      <c r="H602" s="665" t="s">
        <v>532</v>
      </c>
      <c r="I602" s="669">
        <v>6330</v>
      </c>
      <c r="J602" s="667">
        <v>19541</v>
      </c>
      <c r="K602" s="668">
        <f t="shared" si="292"/>
        <v>6330</v>
      </c>
      <c r="L602" s="669">
        <v>1870</v>
      </c>
      <c r="M602" s="667">
        <v>19541</v>
      </c>
      <c r="N602" s="670">
        <f t="shared" si="293"/>
        <v>1870</v>
      </c>
      <c r="O602" s="668">
        <f t="shared" si="294"/>
        <v>8200</v>
      </c>
      <c r="P602" s="669">
        <f t="shared" si="295"/>
        <v>410</v>
      </c>
      <c r="Q602" s="667">
        <v>19541</v>
      </c>
      <c r="R602" s="668">
        <f t="shared" si="296"/>
        <v>410</v>
      </c>
      <c r="S602" s="666">
        <f t="shared" si="297"/>
        <v>8610</v>
      </c>
      <c r="T602" s="671">
        <f>(8200*1)-O602</f>
        <v>0</v>
      </c>
      <c r="U602" s="659">
        <f>+I602+L602-8200</f>
        <v>0</v>
      </c>
    </row>
    <row r="603" spans="1:21" ht="18" customHeight="1">
      <c r="A603" s="709">
        <v>3</v>
      </c>
      <c r="B603" s="737"/>
      <c r="C603" s="737"/>
      <c r="D603" s="737" t="s">
        <v>1313</v>
      </c>
      <c r="E603" s="737" t="s">
        <v>1314</v>
      </c>
      <c r="F603" s="709" t="s">
        <v>531</v>
      </c>
      <c r="G603" s="709"/>
      <c r="H603" s="665" t="s">
        <v>532</v>
      </c>
      <c r="I603" s="669">
        <v>6710</v>
      </c>
      <c r="J603" s="667">
        <v>19541</v>
      </c>
      <c r="K603" s="668">
        <f t="shared" si="292"/>
        <v>6710</v>
      </c>
      <c r="L603" s="669">
        <v>1500</v>
      </c>
      <c r="M603" s="667">
        <v>19541</v>
      </c>
      <c r="N603" s="670">
        <f t="shared" si="293"/>
        <v>1500</v>
      </c>
      <c r="O603" s="668">
        <f t="shared" si="294"/>
        <v>8210</v>
      </c>
      <c r="P603" s="669">
        <f t="shared" si="295"/>
        <v>410</v>
      </c>
      <c r="Q603" s="667">
        <v>19541</v>
      </c>
      <c r="R603" s="668">
        <f t="shared" si="296"/>
        <v>410</v>
      </c>
      <c r="S603" s="666">
        <f t="shared" si="297"/>
        <v>8620</v>
      </c>
      <c r="T603" s="671">
        <f>(8200*1)-O603</f>
        <v>-10</v>
      </c>
      <c r="U603" s="659">
        <f>+I603+L603-8200</f>
        <v>10</v>
      </c>
    </row>
    <row r="604" spans="1:21" ht="18" customHeight="1">
      <c r="A604" s="713">
        <v>4</v>
      </c>
      <c r="B604" s="738"/>
      <c r="C604" s="737"/>
      <c r="D604" s="737"/>
      <c r="E604" s="737" t="s">
        <v>1315</v>
      </c>
      <c r="F604" s="709" t="s">
        <v>531</v>
      </c>
      <c r="G604" s="709"/>
      <c r="H604" s="665" t="s">
        <v>532</v>
      </c>
      <c r="I604" s="669">
        <v>6710</v>
      </c>
      <c r="J604" s="667">
        <v>19541</v>
      </c>
      <c r="K604" s="668">
        <f t="shared" si="292"/>
        <v>6710</v>
      </c>
      <c r="L604" s="669">
        <v>1500</v>
      </c>
      <c r="M604" s="667">
        <v>19541</v>
      </c>
      <c r="N604" s="670">
        <f t="shared" si="293"/>
        <v>1500</v>
      </c>
      <c r="O604" s="668">
        <f t="shared" si="294"/>
        <v>8210</v>
      </c>
      <c r="P604" s="669">
        <f t="shared" si="295"/>
        <v>410</v>
      </c>
      <c r="Q604" s="667">
        <v>19541</v>
      </c>
      <c r="R604" s="668">
        <f t="shared" si="296"/>
        <v>410</v>
      </c>
      <c r="S604" s="666">
        <f t="shared" si="297"/>
        <v>8620</v>
      </c>
      <c r="T604" s="671">
        <f>(8200*1)-O604</f>
        <v>-10</v>
      </c>
      <c r="U604" s="659">
        <f>+I604+L604-8200</f>
        <v>10</v>
      </c>
    </row>
    <row r="605" spans="1:21" ht="18" customHeight="1">
      <c r="A605" s="709">
        <v>5</v>
      </c>
      <c r="B605" s="737"/>
      <c r="C605" s="737"/>
      <c r="D605" s="737"/>
      <c r="E605" s="737" t="s">
        <v>1316</v>
      </c>
      <c r="F605" s="709" t="s">
        <v>531</v>
      </c>
      <c r="G605" s="665" t="s">
        <v>532</v>
      </c>
      <c r="H605" s="665"/>
      <c r="I605" s="669">
        <v>5080</v>
      </c>
      <c r="J605" s="667">
        <v>19541</v>
      </c>
      <c r="K605" s="668">
        <f t="shared" si="292"/>
        <v>5080</v>
      </c>
      <c r="L605" s="669">
        <v>1500</v>
      </c>
      <c r="M605" s="667">
        <v>19541</v>
      </c>
      <c r="N605" s="670">
        <f t="shared" si="293"/>
        <v>1500</v>
      </c>
      <c r="O605" s="668">
        <f t="shared" si="294"/>
        <v>6580</v>
      </c>
      <c r="P605" s="669">
        <f t="shared" si="295"/>
        <v>329</v>
      </c>
      <c r="Q605" s="667">
        <v>19541</v>
      </c>
      <c r="R605" s="668">
        <f t="shared" si="296"/>
        <v>329</v>
      </c>
      <c r="S605" s="666">
        <f t="shared" si="297"/>
        <v>6909</v>
      </c>
      <c r="T605" s="671">
        <v>0</v>
      </c>
      <c r="U605" s="659">
        <f>+I605+L605-6580</f>
        <v>0</v>
      </c>
    </row>
    <row r="606" spans="1:21" ht="18" customHeight="1">
      <c r="A606" s="713">
        <v>6</v>
      </c>
      <c r="B606" s="737"/>
      <c r="C606" s="737"/>
      <c r="D606" s="737" t="s">
        <v>1317</v>
      </c>
      <c r="E606" s="737" t="s">
        <v>1318</v>
      </c>
      <c r="F606" s="709" t="s">
        <v>531</v>
      </c>
      <c r="G606" s="709"/>
      <c r="H606" s="665" t="s">
        <v>532</v>
      </c>
      <c r="I606" s="669">
        <v>6710</v>
      </c>
      <c r="J606" s="667">
        <v>19541</v>
      </c>
      <c r="K606" s="668">
        <f t="shared" si="292"/>
        <v>6710</v>
      </c>
      <c r="L606" s="669">
        <v>1500</v>
      </c>
      <c r="M606" s="667">
        <v>19541</v>
      </c>
      <c r="N606" s="670">
        <f t="shared" si="293"/>
        <v>1500</v>
      </c>
      <c r="O606" s="668">
        <f t="shared" si="294"/>
        <v>8210</v>
      </c>
      <c r="P606" s="669">
        <f t="shared" si="295"/>
        <v>410</v>
      </c>
      <c r="Q606" s="667">
        <v>19541</v>
      </c>
      <c r="R606" s="668">
        <f t="shared" si="296"/>
        <v>410</v>
      </c>
      <c r="S606" s="666">
        <f t="shared" si="297"/>
        <v>8620</v>
      </c>
      <c r="T606" s="671">
        <f>(8200*1)-O606</f>
        <v>-10</v>
      </c>
      <c r="U606" s="659">
        <f>+I606+L606-8200</f>
        <v>10</v>
      </c>
    </row>
    <row r="607" spans="1:21" ht="18" customHeight="1">
      <c r="A607" s="709">
        <v>7</v>
      </c>
      <c r="B607" s="738"/>
      <c r="C607" s="737"/>
      <c r="D607" s="737" t="s">
        <v>1319</v>
      </c>
      <c r="E607" s="737" t="s">
        <v>1320</v>
      </c>
      <c r="F607" s="709" t="s">
        <v>531</v>
      </c>
      <c r="G607" s="665" t="s">
        <v>532</v>
      </c>
      <c r="H607" s="665"/>
      <c r="I607" s="669">
        <v>5080</v>
      </c>
      <c r="J607" s="667">
        <v>19541</v>
      </c>
      <c r="K607" s="668">
        <f t="shared" si="292"/>
        <v>5080</v>
      </c>
      <c r="L607" s="669">
        <v>1500</v>
      </c>
      <c r="M607" s="667">
        <v>19541</v>
      </c>
      <c r="N607" s="670">
        <f t="shared" si="293"/>
        <v>1500</v>
      </c>
      <c r="O607" s="668">
        <f t="shared" si="294"/>
        <v>6580</v>
      </c>
      <c r="P607" s="669">
        <f t="shared" si="295"/>
        <v>329</v>
      </c>
      <c r="Q607" s="667">
        <v>19541</v>
      </c>
      <c r="R607" s="668">
        <f t="shared" si="296"/>
        <v>329</v>
      </c>
      <c r="S607" s="666">
        <f t="shared" si="297"/>
        <v>6909</v>
      </c>
      <c r="T607" s="671">
        <v>0</v>
      </c>
      <c r="U607" s="659">
        <f>+I607+L607-6580</f>
        <v>0</v>
      </c>
    </row>
    <row r="608" spans="1:21" ht="18" customHeight="1">
      <c r="A608" s="713">
        <v>8</v>
      </c>
      <c r="B608" s="737"/>
      <c r="C608" s="737"/>
      <c r="D608" s="737" t="s">
        <v>1321</v>
      </c>
      <c r="E608" s="737" t="s">
        <v>1322</v>
      </c>
      <c r="F608" s="709" t="s">
        <v>531</v>
      </c>
      <c r="G608" s="709"/>
      <c r="H608" s="665" t="s">
        <v>532</v>
      </c>
      <c r="I608" s="669">
        <v>6590</v>
      </c>
      <c r="J608" s="667">
        <v>19541</v>
      </c>
      <c r="K608" s="668">
        <f t="shared" si="292"/>
        <v>6590</v>
      </c>
      <c r="L608" s="669">
        <v>1610</v>
      </c>
      <c r="M608" s="667">
        <v>19541</v>
      </c>
      <c r="N608" s="670">
        <f t="shared" si="293"/>
        <v>1610</v>
      </c>
      <c r="O608" s="668">
        <f t="shared" si="294"/>
        <v>8200</v>
      </c>
      <c r="P608" s="669">
        <f t="shared" si="295"/>
        <v>410</v>
      </c>
      <c r="Q608" s="667">
        <v>19541</v>
      </c>
      <c r="R608" s="668">
        <f t="shared" si="296"/>
        <v>410</v>
      </c>
      <c r="S608" s="666">
        <f t="shared" si="297"/>
        <v>8610</v>
      </c>
      <c r="T608" s="671">
        <f>(8200*1)-O608</f>
        <v>0</v>
      </c>
      <c r="U608" s="659">
        <f>+I608+L608-8200</f>
        <v>0</v>
      </c>
    </row>
    <row r="609" spans="1:21" ht="18" customHeight="1">
      <c r="A609" s="709">
        <v>9</v>
      </c>
      <c r="B609" s="749"/>
      <c r="C609" s="737"/>
      <c r="D609" s="737" t="s">
        <v>1323</v>
      </c>
      <c r="E609" s="737" t="s">
        <v>1324</v>
      </c>
      <c r="F609" s="709" t="s">
        <v>531</v>
      </c>
      <c r="G609" s="709"/>
      <c r="H609" s="665" t="s">
        <v>532</v>
      </c>
      <c r="I609" s="669">
        <v>6590</v>
      </c>
      <c r="J609" s="667">
        <v>19541</v>
      </c>
      <c r="K609" s="668">
        <f t="shared" si="292"/>
        <v>6590</v>
      </c>
      <c r="L609" s="669">
        <v>1610</v>
      </c>
      <c r="M609" s="667">
        <v>19541</v>
      </c>
      <c r="N609" s="670">
        <f t="shared" si="293"/>
        <v>1610</v>
      </c>
      <c r="O609" s="668">
        <f t="shared" si="294"/>
        <v>8200</v>
      </c>
      <c r="P609" s="669">
        <f t="shared" si="295"/>
        <v>410</v>
      </c>
      <c r="Q609" s="667">
        <v>19541</v>
      </c>
      <c r="R609" s="668">
        <f t="shared" si="296"/>
        <v>410</v>
      </c>
      <c r="S609" s="666">
        <f t="shared" si="297"/>
        <v>8610</v>
      </c>
      <c r="T609" s="671">
        <f>(8200*1)-O609</f>
        <v>0</v>
      </c>
      <c r="U609" s="659">
        <f>+I609+L609-8200</f>
        <v>0</v>
      </c>
    </row>
    <row r="610" spans="1:21" ht="18" customHeight="1">
      <c r="A610" s="674"/>
      <c r="B610" s="1147" t="s">
        <v>1325</v>
      </c>
      <c r="C610" s="1148"/>
      <c r="D610" s="1148"/>
      <c r="E610" s="1149"/>
      <c r="F610" s="674"/>
      <c r="G610" s="675"/>
      <c r="H610" s="676"/>
      <c r="I610" s="677">
        <f>SUM(I601:I609)</f>
        <v>56510</v>
      </c>
      <c r="J610" s="677"/>
      <c r="K610" s="677">
        <f>SUM(K601:K609)</f>
        <v>56510</v>
      </c>
      <c r="L610" s="677">
        <f>SUM(L601:L609)</f>
        <v>14090</v>
      </c>
      <c r="M610" s="677"/>
      <c r="N610" s="677"/>
      <c r="O610" s="677">
        <f>SUM(O601:O609)</f>
        <v>70600</v>
      </c>
      <c r="P610" s="677">
        <f>SUM(P601:P609)</f>
        <v>3528</v>
      </c>
      <c r="Q610" s="677"/>
      <c r="R610" s="677">
        <f>SUM(R601:R609)</f>
        <v>3528</v>
      </c>
      <c r="S610" s="677">
        <f>SUM(S601:S609)</f>
        <v>74128</v>
      </c>
      <c r="T610" s="678">
        <f>SUM(T601:T609)</f>
        <v>-40</v>
      </c>
      <c r="U610" s="679"/>
    </row>
    <row r="611" spans="1:21" ht="18" customHeight="1" thickBot="1">
      <c r="A611" s="899"/>
      <c r="B611" s="900"/>
      <c r="C611" s="893"/>
      <c r="D611" s="893"/>
      <c r="E611" s="901"/>
      <c r="F611" s="899"/>
      <c r="G611" s="902"/>
      <c r="H611" s="903"/>
      <c r="I611" s="904"/>
      <c r="J611" s="684"/>
      <c r="K611" s="904"/>
      <c r="L611" s="904"/>
      <c r="M611" s="684"/>
      <c r="N611" s="684"/>
      <c r="O611" s="904"/>
      <c r="P611" s="904"/>
      <c r="Q611" s="780" t="s">
        <v>540</v>
      </c>
      <c r="R611" s="728"/>
      <c r="S611" s="728">
        <f>+S610+T610</f>
        <v>74088</v>
      </c>
      <c r="T611" s="756"/>
      <c r="U611" s="679"/>
    </row>
    <row r="612" spans="1:21" ht="18" customHeight="1" thickTop="1">
      <c r="A612" s="648">
        <v>1</v>
      </c>
      <c r="B612" s="649" t="s">
        <v>480</v>
      </c>
      <c r="C612" s="649" t="s">
        <v>481</v>
      </c>
      <c r="D612" s="649" t="s">
        <v>639</v>
      </c>
      <c r="E612" s="650" t="s">
        <v>1326</v>
      </c>
      <c r="F612" s="648" t="s">
        <v>604</v>
      </c>
      <c r="G612" s="651"/>
      <c r="H612" s="652" t="s">
        <v>532</v>
      </c>
      <c r="I612" s="653">
        <v>7940</v>
      </c>
      <c r="J612" s="667">
        <v>19541</v>
      </c>
      <c r="K612" s="655">
        <f>I612*1</f>
        <v>7940</v>
      </c>
      <c r="L612" s="656">
        <v>1500</v>
      </c>
      <c r="M612" s="667">
        <v>19541</v>
      </c>
      <c r="N612" s="670">
        <f>L612*1</f>
        <v>1500</v>
      </c>
      <c r="O612" s="655">
        <f>+K612+N612</f>
        <v>9440</v>
      </c>
      <c r="P612" s="656">
        <f>(I612+L612-U612)*5/100</f>
        <v>472</v>
      </c>
      <c r="Q612" s="667">
        <v>19541</v>
      </c>
      <c r="R612" s="668">
        <f>P612*1</f>
        <v>472</v>
      </c>
      <c r="S612" s="653">
        <f>SUM(K612,N612,R612)</f>
        <v>9912</v>
      </c>
      <c r="T612" s="658">
        <f>(9440*1)-O612</f>
        <v>0</v>
      </c>
      <c r="U612" s="659">
        <f>+I612+L612-9440</f>
        <v>0</v>
      </c>
    </row>
    <row r="613" spans="1:21" ht="18" customHeight="1">
      <c r="A613" s="660">
        <v>2</v>
      </c>
      <c r="B613" s="661" t="s">
        <v>1327</v>
      </c>
      <c r="C613" s="662"/>
      <c r="D613" s="661"/>
      <c r="E613" s="663" t="s">
        <v>1328</v>
      </c>
      <c r="F613" s="660" t="s">
        <v>531</v>
      </c>
      <c r="G613" s="664"/>
      <c r="H613" s="665" t="s">
        <v>532</v>
      </c>
      <c r="I613" s="666">
        <v>6710</v>
      </c>
      <c r="J613" s="667">
        <v>19541</v>
      </c>
      <c r="K613" s="668">
        <f>I613*1</f>
        <v>6710</v>
      </c>
      <c r="L613" s="669">
        <v>1490</v>
      </c>
      <c r="M613" s="667">
        <v>19541</v>
      </c>
      <c r="N613" s="670">
        <f>L613*1</f>
        <v>1490</v>
      </c>
      <c r="O613" s="668">
        <f>+K613+N613</f>
        <v>8200</v>
      </c>
      <c r="P613" s="669">
        <f>(I613+L613-U613)*5/100</f>
        <v>410</v>
      </c>
      <c r="Q613" s="667">
        <v>19541</v>
      </c>
      <c r="R613" s="668">
        <f>P613*1</f>
        <v>410</v>
      </c>
      <c r="S613" s="666">
        <f>SUM(K613,N613,R613)</f>
        <v>8610</v>
      </c>
      <c r="T613" s="671">
        <f>(8200*1)-O613</f>
        <v>0</v>
      </c>
      <c r="U613" s="659">
        <f>+I613+L613-8200</f>
        <v>0</v>
      </c>
    </row>
    <row r="614" spans="1:21" ht="18" customHeight="1">
      <c r="A614" s="660">
        <v>3</v>
      </c>
      <c r="B614" s="661"/>
      <c r="C614" s="661"/>
      <c r="D614" s="661"/>
      <c r="E614" s="663" t="s">
        <v>1329</v>
      </c>
      <c r="F614" s="660" t="s">
        <v>531</v>
      </c>
      <c r="G614" s="664"/>
      <c r="H614" s="665" t="s">
        <v>532</v>
      </c>
      <c r="I614" s="666">
        <v>6710</v>
      </c>
      <c r="J614" s="667">
        <v>19541</v>
      </c>
      <c r="K614" s="668">
        <f>I614*1</f>
        <v>6710</v>
      </c>
      <c r="L614" s="669">
        <v>1490</v>
      </c>
      <c r="M614" s="667">
        <v>19541</v>
      </c>
      <c r="N614" s="670">
        <f>L614*1</f>
        <v>1490</v>
      </c>
      <c r="O614" s="668">
        <f>+K614+N614</f>
        <v>8200</v>
      </c>
      <c r="P614" s="669">
        <f>(I614+L614-U614)*5/100</f>
        <v>410</v>
      </c>
      <c r="Q614" s="667">
        <v>19541</v>
      </c>
      <c r="R614" s="668">
        <f>P614*1</f>
        <v>410</v>
      </c>
      <c r="S614" s="666">
        <f>SUM(K614,N614,R614)</f>
        <v>8610</v>
      </c>
      <c r="T614" s="671">
        <f>(8200*1)-O614</f>
        <v>0</v>
      </c>
      <c r="U614" s="659">
        <f>+I614+L614-8200</f>
        <v>0</v>
      </c>
    </row>
    <row r="615" spans="1:21" ht="18" customHeight="1">
      <c r="A615" s="660">
        <v>4</v>
      </c>
      <c r="B615" s="661"/>
      <c r="C615" s="661"/>
      <c r="D615" s="661"/>
      <c r="E615" s="663" t="s">
        <v>1330</v>
      </c>
      <c r="F615" s="660" t="s">
        <v>531</v>
      </c>
      <c r="G615" s="664"/>
      <c r="H615" s="665" t="s">
        <v>532</v>
      </c>
      <c r="I615" s="666">
        <v>6710</v>
      </c>
      <c r="J615" s="667">
        <v>19541</v>
      </c>
      <c r="K615" s="668">
        <f>I615*1</f>
        <v>6710</v>
      </c>
      <c r="L615" s="669">
        <v>1490</v>
      </c>
      <c r="M615" s="667">
        <v>19541</v>
      </c>
      <c r="N615" s="670">
        <f>L615*1</f>
        <v>1490</v>
      </c>
      <c r="O615" s="668">
        <f>+K615+N615</f>
        <v>8200</v>
      </c>
      <c r="P615" s="669">
        <f>(I615+L615-U615)*5/100</f>
        <v>410</v>
      </c>
      <c r="Q615" s="667">
        <v>19541</v>
      </c>
      <c r="R615" s="668">
        <f>P615*1</f>
        <v>410</v>
      </c>
      <c r="S615" s="666">
        <f>SUM(K615,N615,R615)</f>
        <v>8610</v>
      </c>
      <c r="T615" s="671">
        <f>(8200*1)-O615</f>
        <v>0</v>
      </c>
      <c r="U615" s="659">
        <f>+I615+L615-8200</f>
        <v>0</v>
      </c>
    </row>
    <row r="616" spans="1:22" ht="18" customHeight="1">
      <c r="A616" s="674"/>
      <c r="B616" s="1147" t="s">
        <v>1331</v>
      </c>
      <c r="C616" s="1148"/>
      <c r="D616" s="1148"/>
      <c r="E616" s="1149"/>
      <c r="F616" s="674"/>
      <c r="G616" s="675"/>
      <c r="H616" s="676"/>
      <c r="I616" s="677">
        <f>SUM(I612:I615)</f>
        <v>28070</v>
      </c>
      <c r="J616" s="677"/>
      <c r="K616" s="677">
        <f>SUM(K612:K615)</f>
        <v>28070</v>
      </c>
      <c r="L616" s="677">
        <f>SUM(L612:L615)</f>
        <v>5970</v>
      </c>
      <c r="M616" s="677"/>
      <c r="N616" s="677"/>
      <c r="O616" s="677">
        <f>SUM(O612:O615)</f>
        <v>34040</v>
      </c>
      <c r="P616" s="677">
        <f>SUM(P612:P615)</f>
        <v>1702</v>
      </c>
      <c r="Q616" s="677"/>
      <c r="R616" s="677">
        <f>SUM(R612:R615)</f>
        <v>1702</v>
      </c>
      <c r="S616" s="678">
        <f>SUM(S612:S615)</f>
        <v>35742</v>
      </c>
      <c r="T616" s="678">
        <f>SUM(T612:T615)</f>
        <v>0</v>
      </c>
      <c r="U616" s="679"/>
      <c r="V616" t="s">
        <v>637</v>
      </c>
    </row>
    <row r="617" spans="1:21" ht="18" customHeight="1">
      <c r="A617" s="648">
        <v>1</v>
      </c>
      <c r="B617" s="649" t="s">
        <v>1332</v>
      </c>
      <c r="C617" s="649" t="s">
        <v>439</v>
      </c>
      <c r="D617" s="649" t="s">
        <v>1333</v>
      </c>
      <c r="E617" s="650" t="s">
        <v>1334</v>
      </c>
      <c r="F617" s="648" t="s">
        <v>604</v>
      </c>
      <c r="G617" s="651"/>
      <c r="H617" s="652" t="s">
        <v>532</v>
      </c>
      <c r="I617" s="653">
        <v>8320</v>
      </c>
      <c r="J617" s="667">
        <v>19541</v>
      </c>
      <c r="K617" s="655">
        <f>I617*1</f>
        <v>8320</v>
      </c>
      <c r="L617" s="656">
        <v>1500</v>
      </c>
      <c r="M617" s="667">
        <v>19541</v>
      </c>
      <c r="N617" s="670">
        <f>L617*1</f>
        <v>1500</v>
      </c>
      <c r="O617" s="655">
        <f>+K617+N617</f>
        <v>9820</v>
      </c>
      <c r="P617" s="656">
        <f>(I617+L617-U617)*5/100</f>
        <v>472</v>
      </c>
      <c r="Q617" s="667">
        <v>19541</v>
      </c>
      <c r="R617" s="668">
        <f>P617*1</f>
        <v>472</v>
      </c>
      <c r="S617" s="653">
        <f>SUM(K617,N617,R617)</f>
        <v>10292</v>
      </c>
      <c r="T617" s="658">
        <f>(9440*1)-O617</f>
        <v>-380</v>
      </c>
      <c r="U617" s="659">
        <f>+I617+L617-9440</f>
        <v>380</v>
      </c>
    </row>
    <row r="618" spans="1:21" ht="18" customHeight="1">
      <c r="A618" s="660">
        <v>2</v>
      </c>
      <c r="B618" s="661" t="s">
        <v>1335</v>
      </c>
      <c r="C618" s="662"/>
      <c r="D618" s="661"/>
      <c r="E618" s="663" t="s">
        <v>1336</v>
      </c>
      <c r="F618" s="660" t="s">
        <v>531</v>
      </c>
      <c r="G618" s="664"/>
      <c r="H618" s="665" t="s">
        <v>532</v>
      </c>
      <c r="I618" s="666">
        <v>6710</v>
      </c>
      <c r="J618" s="667">
        <v>19541</v>
      </c>
      <c r="K618" s="668">
        <f>I618*1</f>
        <v>6710</v>
      </c>
      <c r="L618" s="669">
        <v>1490</v>
      </c>
      <c r="M618" s="667">
        <v>19541</v>
      </c>
      <c r="N618" s="670">
        <f>L618*1</f>
        <v>1490</v>
      </c>
      <c r="O618" s="668">
        <f>+K618+N618</f>
        <v>8200</v>
      </c>
      <c r="P618" s="669">
        <f>(I618+L618-U618)*5/100</f>
        <v>410</v>
      </c>
      <c r="Q618" s="667">
        <v>19541</v>
      </c>
      <c r="R618" s="668">
        <f>P618*1</f>
        <v>410</v>
      </c>
      <c r="S618" s="666">
        <f>SUM(K618,N618,R618)</f>
        <v>8610</v>
      </c>
      <c r="T618" s="671">
        <f>(8200*1)-O618</f>
        <v>0</v>
      </c>
      <c r="U618" s="659">
        <f>+I618+L618-8200</f>
        <v>0</v>
      </c>
    </row>
    <row r="619" spans="1:21" ht="18" customHeight="1">
      <c r="A619" s="660">
        <v>3</v>
      </c>
      <c r="B619" s="661"/>
      <c r="C619" s="661"/>
      <c r="D619" s="661"/>
      <c r="E619" s="663" t="s">
        <v>1337</v>
      </c>
      <c r="F619" s="660" t="s">
        <v>531</v>
      </c>
      <c r="G619" s="664"/>
      <c r="H619" s="665" t="s">
        <v>532</v>
      </c>
      <c r="I619" s="666">
        <v>6710</v>
      </c>
      <c r="J619" s="667">
        <v>19541</v>
      </c>
      <c r="K619" s="668">
        <f>I619*1</f>
        <v>6710</v>
      </c>
      <c r="L619" s="669">
        <v>1490</v>
      </c>
      <c r="M619" s="667">
        <v>19541</v>
      </c>
      <c r="N619" s="670">
        <f>L619*1</f>
        <v>1490</v>
      </c>
      <c r="O619" s="668">
        <f>+K619+N619</f>
        <v>8200</v>
      </c>
      <c r="P619" s="669">
        <f>(I619+L619-U619)*5/100</f>
        <v>410</v>
      </c>
      <c r="Q619" s="667">
        <v>19541</v>
      </c>
      <c r="R619" s="668">
        <f>P619*1</f>
        <v>410</v>
      </c>
      <c r="S619" s="666">
        <f>SUM(K619,N619,R619)</f>
        <v>8610</v>
      </c>
      <c r="T619" s="671">
        <f>(8200*1)-O619</f>
        <v>0</v>
      </c>
      <c r="U619" s="659">
        <f>+I619+L619-8200</f>
        <v>0</v>
      </c>
    </row>
    <row r="620" spans="1:21" ht="18" customHeight="1">
      <c r="A620" s="674"/>
      <c r="B620" s="1147" t="s">
        <v>1338</v>
      </c>
      <c r="C620" s="1148"/>
      <c r="D620" s="1148"/>
      <c r="E620" s="1149"/>
      <c r="F620" s="674"/>
      <c r="G620" s="675"/>
      <c r="H620" s="676"/>
      <c r="I620" s="677">
        <f>SUM(I617:I619)</f>
        <v>21740</v>
      </c>
      <c r="J620" s="677"/>
      <c r="K620" s="677">
        <f>SUM(K617:K619)</f>
        <v>21740</v>
      </c>
      <c r="L620" s="677">
        <f>SUM(L617:L619)</f>
        <v>4480</v>
      </c>
      <c r="M620" s="677"/>
      <c r="N620" s="677"/>
      <c r="O620" s="677">
        <f>SUM(O617:O619)</f>
        <v>26220</v>
      </c>
      <c r="P620" s="677">
        <f>SUM(P617:P619)</f>
        <v>1292</v>
      </c>
      <c r="Q620" s="677"/>
      <c r="R620" s="677">
        <f>SUM(R617:R619)</f>
        <v>1292</v>
      </c>
      <c r="S620" s="678">
        <f>SUM(S617:S619)</f>
        <v>27512</v>
      </c>
      <c r="T620" s="678">
        <f>SUM(T617:T619)</f>
        <v>-380</v>
      </c>
      <c r="U620" s="679"/>
    </row>
    <row r="621" spans="1:21" ht="18" customHeight="1" thickBot="1">
      <c r="A621" s="899"/>
      <c r="B621" s="900"/>
      <c r="C621" s="893"/>
      <c r="D621" s="893"/>
      <c r="E621" s="901"/>
      <c r="F621" s="899"/>
      <c r="G621" s="902"/>
      <c r="H621" s="903"/>
      <c r="I621" s="904"/>
      <c r="J621" s="684"/>
      <c r="K621" s="904"/>
      <c r="L621" s="904"/>
      <c r="M621" s="684"/>
      <c r="N621" s="684"/>
      <c r="O621" s="684"/>
      <c r="P621" s="684"/>
      <c r="Q621" s="780" t="s">
        <v>540</v>
      </c>
      <c r="R621" s="728"/>
      <c r="S621" s="728">
        <f>+S620+T620</f>
        <v>27132</v>
      </c>
      <c r="T621" s="756"/>
      <c r="U621" s="679"/>
    </row>
    <row r="622" spans="1:21" ht="18" customHeight="1" thickTop="1">
      <c r="A622" s="648">
        <v>1</v>
      </c>
      <c r="B622" s="649" t="s">
        <v>1339</v>
      </c>
      <c r="C622" s="649" t="s">
        <v>253</v>
      </c>
      <c r="D622" s="649" t="s">
        <v>1340</v>
      </c>
      <c r="E622" s="650" t="s">
        <v>1341</v>
      </c>
      <c r="F622" s="648" t="s">
        <v>604</v>
      </c>
      <c r="G622" s="651"/>
      <c r="H622" s="652" t="s">
        <v>532</v>
      </c>
      <c r="I622" s="653">
        <v>6710</v>
      </c>
      <c r="J622" s="667">
        <v>19541</v>
      </c>
      <c r="K622" s="655">
        <f aca="true" t="shared" si="298" ref="K622:K629">I622*1</f>
        <v>6710</v>
      </c>
      <c r="L622" s="656">
        <v>1500</v>
      </c>
      <c r="M622" s="667">
        <v>19541</v>
      </c>
      <c r="N622" s="670">
        <f aca="true" t="shared" si="299" ref="N622:N629">L622*1</f>
        <v>1500</v>
      </c>
      <c r="O622" s="668">
        <f aca="true" t="shared" si="300" ref="O622:O629">+K622+N622</f>
        <v>8210</v>
      </c>
      <c r="P622" s="669">
        <f aca="true" t="shared" si="301" ref="P622:P629">(I622+L622-U622)*5/100</f>
        <v>410</v>
      </c>
      <c r="Q622" s="667">
        <v>19541</v>
      </c>
      <c r="R622" s="668">
        <f aca="true" t="shared" si="302" ref="R622:R629">P622*1</f>
        <v>410</v>
      </c>
      <c r="S622" s="653">
        <f aca="true" t="shared" si="303" ref="S622:S629">SUM(K622,N622,R622)</f>
        <v>8620</v>
      </c>
      <c r="T622" s="658">
        <f>(8200*1)-O622</f>
        <v>-10</v>
      </c>
      <c r="U622" s="659">
        <f>+I622+L622-8200</f>
        <v>10</v>
      </c>
    </row>
    <row r="623" spans="1:21" ht="18" customHeight="1">
      <c r="A623" s="660">
        <v>2</v>
      </c>
      <c r="B623" s="661" t="s">
        <v>1342</v>
      </c>
      <c r="C623" s="662"/>
      <c r="D623" s="661"/>
      <c r="E623" s="663" t="s">
        <v>1343</v>
      </c>
      <c r="F623" s="660" t="s">
        <v>531</v>
      </c>
      <c r="G623" s="665" t="s">
        <v>532</v>
      </c>
      <c r="H623" s="665"/>
      <c r="I623" s="666">
        <v>5080</v>
      </c>
      <c r="J623" s="667">
        <v>19541</v>
      </c>
      <c r="K623" s="668">
        <f t="shared" si="298"/>
        <v>5080</v>
      </c>
      <c r="L623" s="669">
        <v>1500</v>
      </c>
      <c r="M623" s="667">
        <v>19541</v>
      </c>
      <c r="N623" s="670">
        <f t="shared" si="299"/>
        <v>1500</v>
      </c>
      <c r="O623" s="668">
        <f t="shared" si="300"/>
        <v>6580</v>
      </c>
      <c r="P623" s="669">
        <f t="shared" si="301"/>
        <v>329</v>
      </c>
      <c r="Q623" s="667">
        <v>19541</v>
      </c>
      <c r="R623" s="668">
        <f t="shared" si="302"/>
        <v>329</v>
      </c>
      <c r="S623" s="666">
        <f t="shared" si="303"/>
        <v>6909</v>
      </c>
      <c r="T623" s="671">
        <f>(6580*1)-O623</f>
        <v>0</v>
      </c>
      <c r="U623" s="659">
        <f>+I623+L623-6580</f>
        <v>0</v>
      </c>
    </row>
    <row r="624" spans="1:21" ht="18" customHeight="1">
      <c r="A624" s="660">
        <v>3</v>
      </c>
      <c r="B624" s="661"/>
      <c r="C624" s="661"/>
      <c r="D624" s="691"/>
      <c r="E624" s="692" t="s">
        <v>1344</v>
      </c>
      <c r="F624" s="690" t="s">
        <v>531</v>
      </c>
      <c r="G624" s="694" t="s">
        <v>532</v>
      </c>
      <c r="H624" s="694"/>
      <c r="I624" s="695">
        <v>5080</v>
      </c>
      <c r="J624" s="667">
        <v>19541</v>
      </c>
      <c r="K624" s="698">
        <f t="shared" si="298"/>
        <v>5080</v>
      </c>
      <c r="L624" s="696">
        <v>1500</v>
      </c>
      <c r="M624" s="667">
        <v>19541</v>
      </c>
      <c r="N624" s="670">
        <f t="shared" si="299"/>
        <v>1500</v>
      </c>
      <c r="O624" s="668">
        <f t="shared" si="300"/>
        <v>6580</v>
      </c>
      <c r="P624" s="669">
        <f t="shared" si="301"/>
        <v>329</v>
      </c>
      <c r="Q624" s="667">
        <v>19541</v>
      </c>
      <c r="R624" s="668">
        <f t="shared" si="302"/>
        <v>329</v>
      </c>
      <c r="S624" s="695">
        <f t="shared" si="303"/>
        <v>6909</v>
      </c>
      <c r="T624" s="671">
        <f>(6580*1)-O624</f>
        <v>0</v>
      </c>
      <c r="U624" s="659">
        <f>+I624+L624-6580</f>
        <v>0</v>
      </c>
    </row>
    <row r="625" spans="1:21" ht="18" customHeight="1">
      <c r="A625" s="660">
        <v>4</v>
      </c>
      <c r="B625" s="886"/>
      <c r="C625" s="886"/>
      <c r="D625" s="661" t="s">
        <v>1100</v>
      </c>
      <c r="E625" s="663" t="s">
        <v>1345</v>
      </c>
      <c r="F625" s="690" t="s">
        <v>531</v>
      </c>
      <c r="G625" s="664"/>
      <c r="H625" s="665" t="s">
        <v>532</v>
      </c>
      <c r="I625" s="666">
        <v>6710</v>
      </c>
      <c r="J625" s="667">
        <v>19541</v>
      </c>
      <c r="K625" s="668">
        <f t="shared" si="298"/>
        <v>6710</v>
      </c>
      <c r="L625" s="669">
        <v>1500</v>
      </c>
      <c r="M625" s="667">
        <v>19541</v>
      </c>
      <c r="N625" s="670">
        <f t="shared" si="299"/>
        <v>1500</v>
      </c>
      <c r="O625" s="668">
        <f t="shared" si="300"/>
        <v>8210</v>
      </c>
      <c r="P625" s="669">
        <f t="shared" si="301"/>
        <v>410</v>
      </c>
      <c r="Q625" s="667">
        <v>19541</v>
      </c>
      <c r="R625" s="668">
        <f t="shared" si="302"/>
        <v>410</v>
      </c>
      <c r="S625" s="666">
        <f t="shared" si="303"/>
        <v>8620</v>
      </c>
      <c r="T625" s="671">
        <f>(8200*1)-O625</f>
        <v>-10</v>
      </c>
      <c r="U625" s="659">
        <f>+I625+L625-8200</f>
        <v>10</v>
      </c>
    </row>
    <row r="626" spans="1:21" ht="18" customHeight="1">
      <c r="A626" s="660">
        <v>5</v>
      </c>
      <c r="B626" s="886"/>
      <c r="C626" s="886"/>
      <c r="D626" s="661"/>
      <c r="E626" s="663" t="s">
        <v>1346</v>
      </c>
      <c r="F626" s="660" t="s">
        <v>531</v>
      </c>
      <c r="G626" s="665" t="s">
        <v>532</v>
      </c>
      <c r="H626" s="665"/>
      <c r="I626" s="666">
        <v>6710</v>
      </c>
      <c r="J626" s="667">
        <v>19541</v>
      </c>
      <c r="K626" s="668">
        <f t="shared" si="298"/>
        <v>6710</v>
      </c>
      <c r="L626" s="669">
        <v>1500</v>
      </c>
      <c r="M626" s="667">
        <v>19541</v>
      </c>
      <c r="N626" s="670">
        <f t="shared" si="299"/>
        <v>1500</v>
      </c>
      <c r="O626" s="668">
        <f t="shared" si="300"/>
        <v>8210</v>
      </c>
      <c r="P626" s="669">
        <f t="shared" si="301"/>
        <v>410</v>
      </c>
      <c r="Q626" s="667">
        <v>19541</v>
      </c>
      <c r="R626" s="668">
        <f t="shared" si="302"/>
        <v>410</v>
      </c>
      <c r="S626" s="666">
        <f t="shared" si="303"/>
        <v>8620</v>
      </c>
      <c r="T626" s="671">
        <f>(8200*1)-O626</f>
        <v>-10</v>
      </c>
      <c r="U626" s="659">
        <f>+I626+L626-8200</f>
        <v>10</v>
      </c>
    </row>
    <row r="627" spans="1:21" ht="18" customHeight="1">
      <c r="A627" s="660">
        <v>6</v>
      </c>
      <c r="B627" s="886"/>
      <c r="C627" s="886"/>
      <c r="D627" s="661"/>
      <c r="E627" s="663" t="s">
        <v>1347</v>
      </c>
      <c r="F627" s="660" t="s">
        <v>531</v>
      </c>
      <c r="G627" s="665" t="s">
        <v>532</v>
      </c>
      <c r="H627" s="665"/>
      <c r="I627" s="666">
        <v>6710</v>
      </c>
      <c r="J627" s="667">
        <v>19541</v>
      </c>
      <c r="K627" s="668">
        <f t="shared" si="298"/>
        <v>6710</v>
      </c>
      <c r="L627" s="669">
        <v>1500</v>
      </c>
      <c r="M627" s="667">
        <v>19541</v>
      </c>
      <c r="N627" s="670">
        <f t="shared" si="299"/>
        <v>1500</v>
      </c>
      <c r="O627" s="668">
        <f t="shared" si="300"/>
        <v>8210</v>
      </c>
      <c r="P627" s="669">
        <f t="shared" si="301"/>
        <v>410</v>
      </c>
      <c r="Q627" s="667">
        <v>19541</v>
      </c>
      <c r="R627" s="668">
        <f t="shared" si="302"/>
        <v>410</v>
      </c>
      <c r="S627" s="666">
        <f t="shared" si="303"/>
        <v>8620</v>
      </c>
      <c r="T627" s="671">
        <f>(8200*1)-O627</f>
        <v>-10</v>
      </c>
      <c r="U627" s="659">
        <f>+I627+L627-8200</f>
        <v>10</v>
      </c>
    </row>
    <row r="628" spans="1:21" ht="18" customHeight="1">
      <c r="A628" s="660">
        <v>7</v>
      </c>
      <c r="B628" s="886"/>
      <c r="C628" s="886"/>
      <c r="D628" s="661"/>
      <c r="E628" s="663" t="s">
        <v>1348</v>
      </c>
      <c r="F628" s="660" t="s">
        <v>531</v>
      </c>
      <c r="G628" s="665" t="s">
        <v>532</v>
      </c>
      <c r="H628" s="665"/>
      <c r="I628" s="666">
        <v>6710</v>
      </c>
      <c r="J628" s="667">
        <v>19541</v>
      </c>
      <c r="K628" s="668">
        <f t="shared" si="298"/>
        <v>6710</v>
      </c>
      <c r="L628" s="669">
        <v>1500</v>
      </c>
      <c r="M628" s="667">
        <v>19541</v>
      </c>
      <c r="N628" s="670">
        <f t="shared" si="299"/>
        <v>1500</v>
      </c>
      <c r="O628" s="668">
        <f t="shared" si="300"/>
        <v>8210</v>
      </c>
      <c r="P628" s="669">
        <f t="shared" si="301"/>
        <v>410</v>
      </c>
      <c r="Q628" s="667">
        <v>19541</v>
      </c>
      <c r="R628" s="668">
        <f t="shared" si="302"/>
        <v>410</v>
      </c>
      <c r="S628" s="666">
        <f t="shared" si="303"/>
        <v>8620</v>
      </c>
      <c r="T628" s="671">
        <f>(8200*1)-O628</f>
        <v>-10</v>
      </c>
      <c r="U628" s="659">
        <f>+I628+L628-8200</f>
        <v>10</v>
      </c>
    </row>
    <row r="629" spans="1:21" ht="18" customHeight="1">
      <c r="A629" s="660">
        <v>8</v>
      </c>
      <c r="B629" s="886"/>
      <c r="C629" s="886"/>
      <c r="D629" s="661"/>
      <c r="E629" s="663" t="s">
        <v>1349</v>
      </c>
      <c r="F629" s="660" t="s">
        <v>531</v>
      </c>
      <c r="G629" s="665" t="s">
        <v>532</v>
      </c>
      <c r="H629" s="665"/>
      <c r="I629" s="666">
        <v>6210</v>
      </c>
      <c r="J629" s="667">
        <v>19541</v>
      </c>
      <c r="K629" s="668">
        <f t="shared" si="298"/>
        <v>6210</v>
      </c>
      <c r="L629" s="669">
        <v>1990</v>
      </c>
      <c r="M629" s="667">
        <v>19541</v>
      </c>
      <c r="N629" s="670">
        <f t="shared" si="299"/>
        <v>1990</v>
      </c>
      <c r="O629" s="668">
        <f t="shared" si="300"/>
        <v>8200</v>
      </c>
      <c r="P629" s="669">
        <f t="shared" si="301"/>
        <v>410</v>
      </c>
      <c r="Q629" s="667">
        <v>19541</v>
      </c>
      <c r="R629" s="668">
        <f t="shared" si="302"/>
        <v>410</v>
      </c>
      <c r="S629" s="666">
        <f t="shared" si="303"/>
        <v>8610</v>
      </c>
      <c r="T629" s="671">
        <f>(8200*1)-O629</f>
        <v>0</v>
      </c>
      <c r="U629" s="659">
        <f>+I629+L629-8200</f>
        <v>0</v>
      </c>
    </row>
    <row r="630" spans="1:21" ht="18" customHeight="1">
      <c r="A630" s="674"/>
      <c r="B630" s="1147" t="s">
        <v>1350</v>
      </c>
      <c r="C630" s="1148"/>
      <c r="D630" s="1148"/>
      <c r="E630" s="1149"/>
      <c r="F630" s="674"/>
      <c r="G630" s="675"/>
      <c r="H630" s="676"/>
      <c r="I630" s="677">
        <f>SUM(I622:I624)</f>
        <v>16870</v>
      </c>
      <c r="J630" s="677"/>
      <c r="K630" s="677">
        <f>SUM(K622:K624)</f>
        <v>16870</v>
      </c>
      <c r="L630" s="677">
        <f>SUM(L622:L624)</f>
        <v>4500</v>
      </c>
      <c r="M630" s="677"/>
      <c r="N630" s="677"/>
      <c r="O630" s="677">
        <f>SUM(O622:O624)</f>
        <v>21370</v>
      </c>
      <c r="P630" s="677">
        <f>SUM(P622:P624)</f>
        <v>1068</v>
      </c>
      <c r="Q630" s="677"/>
      <c r="R630" s="677">
        <f>SUM(R622:R624)</f>
        <v>1068</v>
      </c>
      <c r="S630" s="678">
        <f>SUM(S622:S629)</f>
        <v>65528</v>
      </c>
      <c r="T630" s="678">
        <f>SUM(T622:T629)</f>
        <v>-50</v>
      </c>
      <c r="U630" s="679"/>
    </row>
    <row r="631" spans="1:21" ht="18" customHeight="1" thickBot="1">
      <c r="A631" s="680"/>
      <c r="B631" s="681"/>
      <c r="C631" s="681"/>
      <c r="D631" s="681"/>
      <c r="E631" s="681"/>
      <c r="F631" s="680"/>
      <c r="G631" s="682"/>
      <c r="H631" s="683"/>
      <c r="I631" s="684"/>
      <c r="J631" s="684"/>
      <c r="K631" s="684"/>
      <c r="L631" s="684"/>
      <c r="M631" s="684"/>
      <c r="N631" s="684"/>
      <c r="O631" s="684"/>
      <c r="P631" s="684"/>
      <c r="Q631" s="906" t="s">
        <v>150</v>
      </c>
      <c r="R631" s="907"/>
      <c r="S631" s="728">
        <f>+S630+T630</f>
        <v>65478</v>
      </c>
      <c r="T631" s="908"/>
      <c r="U631" s="659"/>
    </row>
    <row r="632" spans="1:21" ht="18" customHeight="1" thickTop="1">
      <c r="A632" s="648">
        <v>1</v>
      </c>
      <c r="B632" s="649" t="s">
        <v>1351</v>
      </c>
      <c r="C632" s="649" t="s">
        <v>110</v>
      </c>
      <c r="D632" s="649" t="s">
        <v>1352</v>
      </c>
      <c r="E632" s="650" t="s">
        <v>1353</v>
      </c>
      <c r="F632" s="660" t="s">
        <v>531</v>
      </c>
      <c r="G632" s="664"/>
      <c r="H632" s="665" t="s">
        <v>532</v>
      </c>
      <c r="I632" s="666">
        <v>6460</v>
      </c>
      <c r="J632" s="667">
        <v>19541</v>
      </c>
      <c r="K632" s="668">
        <f>I632*1</f>
        <v>6460</v>
      </c>
      <c r="L632" s="669">
        <v>1740</v>
      </c>
      <c r="M632" s="667">
        <v>19541</v>
      </c>
      <c r="N632" s="670">
        <f>L632*1</f>
        <v>1740</v>
      </c>
      <c r="O632" s="668">
        <f>+K632+N632</f>
        <v>8200</v>
      </c>
      <c r="P632" s="669">
        <f>(I632+L632-U632)*5/100</f>
        <v>410</v>
      </c>
      <c r="Q632" s="667">
        <v>19541</v>
      </c>
      <c r="R632" s="687">
        <f>P632*1</f>
        <v>410</v>
      </c>
      <c r="S632" s="688">
        <f>SUM(K632,N632,R632)</f>
        <v>8610</v>
      </c>
      <c r="T632" s="689">
        <f>(8200*1)-O632</f>
        <v>0</v>
      </c>
      <c r="U632" s="659">
        <f>+I632+L632-8200</f>
        <v>0</v>
      </c>
    </row>
    <row r="633" spans="1:21" ht="18" customHeight="1">
      <c r="A633" s="690">
        <v>2</v>
      </c>
      <c r="B633" s="661" t="s">
        <v>1354</v>
      </c>
      <c r="C633" s="681"/>
      <c r="D633" s="681"/>
      <c r="E633" s="692" t="s">
        <v>1355</v>
      </c>
      <c r="F633" s="690" t="s">
        <v>531</v>
      </c>
      <c r="G633" s="693"/>
      <c r="H633" s="694" t="s">
        <v>532</v>
      </c>
      <c r="I633" s="695">
        <v>6460</v>
      </c>
      <c r="J633" s="667">
        <v>19541</v>
      </c>
      <c r="K633" s="698">
        <f>I633*1</f>
        <v>6460</v>
      </c>
      <c r="L633" s="696">
        <v>1740</v>
      </c>
      <c r="M633" s="667">
        <v>19541</v>
      </c>
      <c r="N633" s="714">
        <f>L633*1</f>
        <v>1740</v>
      </c>
      <c r="O633" s="698">
        <f>+K633+N633</f>
        <v>8200</v>
      </c>
      <c r="P633" s="696">
        <f>(I633+L633-U633)*5/100</f>
        <v>410</v>
      </c>
      <c r="Q633" s="667">
        <v>19541</v>
      </c>
      <c r="R633" s="698">
        <f>P633*1</f>
        <v>410</v>
      </c>
      <c r="S633" s="695">
        <f>SUM(K633,N633,R633)</f>
        <v>8610</v>
      </c>
      <c r="T633" s="909">
        <f>(8200*1)-O633</f>
        <v>0</v>
      </c>
      <c r="U633" s="659">
        <f>+I633+L633-8200</f>
        <v>0</v>
      </c>
    </row>
    <row r="634" spans="1:21" ht="18" customHeight="1">
      <c r="A634" s="674"/>
      <c r="B634" s="827"/>
      <c r="C634" s="827"/>
      <c r="D634" s="827"/>
      <c r="E634" s="827"/>
      <c r="F634" s="674"/>
      <c r="G634" s="675"/>
      <c r="H634" s="676"/>
      <c r="I634" s="677">
        <f>SUM(I632:I633)</f>
        <v>12920</v>
      </c>
      <c r="J634" s="677"/>
      <c r="K634" s="677">
        <f>SUM(K632:K633)</f>
        <v>12920</v>
      </c>
      <c r="L634" s="677">
        <f>SUM(L632:L633)</f>
        <v>3480</v>
      </c>
      <c r="M634" s="677"/>
      <c r="N634" s="677">
        <f>SUM(N632:N633)</f>
        <v>3480</v>
      </c>
      <c r="O634" s="677">
        <f>SUM(O632:O633)</f>
        <v>16400</v>
      </c>
      <c r="P634" s="677">
        <f>SUM(P632:P633)</f>
        <v>820</v>
      </c>
      <c r="Q634" s="910"/>
      <c r="R634" s="827">
        <f>SUM(R632:R633)</f>
        <v>820</v>
      </c>
      <c r="S634" s="677">
        <f>SUM(S632:S633)</f>
        <v>17220</v>
      </c>
      <c r="T634" s="699"/>
      <c r="U634" s="659"/>
    </row>
    <row r="635" spans="17:21" ht="18" customHeight="1" thickBot="1">
      <c r="Q635" s="906" t="s">
        <v>1356</v>
      </c>
      <c r="R635" s="907"/>
      <c r="S635" s="728">
        <f>+S14+S31+S42+S60+S77+S92+S99+S112+S117+S123+S127+S130+S133+S138+S159+S171+S177+S196+S204+S212+S220+S225+S230+S240+S245+S260+S278+S281+S291+S296+S312+S325+S332+S345+S371+S379+S386+S403+S418+S433+S447+S456+S465+S474+S490+S494+S509+S515+S520+S547+S575+S580+S587+S600+S611+S616+S621+S631+S634</f>
        <v>4650240</v>
      </c>
      <c r="T635" s="908"/>
      <c r="U635" s="659"/>
    </row>
    <row r="636" ht="18" customHeight="1" thickTop="1"/>
  </sheetData>
  <sheetProtection password="CC71" sheet="1" objects="1" scenarios="1" selectLockedCells="1" selectUnlockedCells="1"/>
  <mergeCells count="71">
    <mergeCell ref="B630:E630"/>
    <mergeCell ref="B599:E599"/>
    <mergeCell ref="B610:E610"/>
    <mergeCell ref="B616:E616"/>
    <mergeCell ref="B620:E620"/>
    <mergeCell ref="B547:E547"/>
    <mergeCell ref="B574:E574"/>
    <mergeCell ref="B579:E579"/>
    <mergeCell ref="B587:E587"/>
    <mergeCell ref="B494:E494"/>
    <mergeCell ref="B509:E509"/>
    <mergeCell ref="B515:E515"/>
    <mergeCell ref="B520:E520"/>
    <mergeCell ref="B456:E456"/>
    <mergeCell ref="B465:E465"/>
    <mergeCell ref="B474:E474"/>
    <mergeCell ref="B489:E489"/>
    <mergeCell ref="B402:E402"/>
    <mergeCell ref="B417:E417"/>
    <mergeCell ref="B432:E432"/>
    <mergeCell ref="B446:E446"/>
    <mergeCell ref="B344:E344"/>
    <mergeCell ref="B371:E371"/>
    <mergeCell ref="B379:E379"/>
    <mergeCell ref="B386:E386"/>
    <mergeCell ref="B296:E296"/>
    <mergeCell ref="B311:E311"/>
    <mergeCell ref="B325:E325"/>
    <mergeCell ref="B331:E331"/>
    <mergeCell ref="B259:E259"/>
    <mergeCell ref="B278:E278"/>
    <mergeCell ref="B281:E281"/>
    <mergeCell ref="B290:E290"/>
    <mergeCell ref="B225:E225"/>
    <mergeCell ref="C229:E229"/>
    <mergeCell ref="C239:E239"/>
    <mergeCell ref="B245:E245"/>
    <mergeCell ref="B196:E196"/>
    <mergeCell ref="B204:E204"/>
    <mergeCell ref="B212:E212"/>
    <mergeCell ref="B220:E220"/>
    <mergeCell ref="A176:E176"/>
    <mergeCell ref="B137:E137"/>
    <mergeCell ref="B158:E158"/>
    <mergeCell ref="B170:E170"/>
    <mergeCell ref="B122:E122"/>
    <mergeCell ref="B127:E127"/>
    <mergeCell ref="B130:E130"/>
    <mergeCell ref="B133:E133"/>
    <mergeCell ref="B91:E91"/>
    <mergeCell ref="B99:E99"/>
    <mergeCell ref="B112:E112"/>
    <mergeCell ref="B116:E116"/>
    <mergeCell ref="B31:E31"/>
    <mergeCell ref="B42:E42"/>
    <mergeCell ref="B60:E60"/>
    <mergeCell ref="B76:E76"/>
    <mergeCell ref="I4:K4"/>
    <mergeCell ref="L4:N4"/>
    <mergeCell ref="P4:R4"/>
    <mergeCell ref="B13:E13"/>
    <mergeCell ref="A1:T1"/>
    <mergeCell ref="A2:T2"/>
    <mergeCell ref="I3:R3"/>
    <mergeCell ref="A4:A5"/>
    <mergeCell ref="B4:B5"/>
    <mergeCell ref="C4:C5"/>
    <mergeCell ref="D4:D5"/>
    <mergeCell ref="E4:E5"/>
    <mergeCell ref="F4:F5"/>
    <mergeCell ref="G4:H4"/>
  </mergeCells>
  <printOptions/>
  <pageMargins left="0.16" right="0.16" top="0.16" bottom="0.17" header="0.16" footer="0.17"/>
  <pageSetup horizontalDpi="600" verticalDpi="600" orientation="landscape" paperSize="9" r:id="rId2"/>
  <headerFooter alignWithMargins="0">
    <oddHeader>&amp;Rหน้าที่ &amp;P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SheetLayoutView="100" workbookViewId="0" topLeftCell="A1">
      <selection activeCell="I1" sqref="I1"/>
    </sheetView>
  </sheetViews>
  <sheetFormatPr defaultColWidth="9.140625" defaultRowHeight="21.75"/>
  <cols>
    <col min="1" max="1" width="4.421875" style="0" customWidth="1"/>
    <col min="2" max="2" width="19.00390625" style="0" customWidth="1"/>
    <col min="3" max="3" width="20.140625" style="0" customWidth="1"/>
    <col min="4" max="4" width="10.421875" style="0" customWidth="1"/>
    <col min="5" max="5" width="10.421875" style="958" customWidth="1"/>
    <col min="6" max="6" width="10.421875" style="0" customWidth="1"/>
    <col min="7" max="7" width="12.421875" style="0" customWidth="1"/>
    <col min="8" max="8" width="14.7109375" style="0" customWidth="1"/>
  </cols>
  <sheetData>
    <row r="1" spans="1:7" ht="21.75">
      <c r="A1" s="1171" t="s">
        <v>1369</v>
      </c>
      <c r="B1" s="1171"/>
      <c r="C1" s="1171"/>
      <c r="D1" s="1171"/>
      <c r="E1" s="1171"/>
      <c r="F1" s="1171"/>
      <c r="G1" s="1171"/>
    </row>
    <row r="2" spans="1:7" ht="21.75">
      <c r="A2" s="1171" t="s">
        <v>1370</v>
      </c>
      <c r="B2" s="1171"/>
      <c r="C2" s="1171"/>
      <c r="D2" s="1171"/>
      <c r="E2" s="1171"/>
      <c r="F2" s="1171"/>
      <c r="G2" s="1171"/>
    </row>
    <row r="3" spans="1:7" ht="21.75">
      <c r="A3" s="1171" t="s">
        <v>1371</v>
      </c>
      <c r="B3" s="1171"/>
      <c r="C3" s="1171"/>
      <c r="D3" s="1171"/>
      <c r="E3" s="1171"/>
      <c r="F3" s="1171"/>
      <c r="G3" s="1171"/>
    </row>
    <row r="4" spans="1:7" ht="21.75">
      <c r="A4" s="1171" t="s">
        <v>1372</v>
      </c>
      <c r="B4" s="1171"/>
      <c r="C4" s="1171"/>
      <c r="D4" s="1171"/>
      <c r="E4" s="1171"/>
      <c r="F4" s="1171"/>
      <c r="G4" s="1171"/>
    </row>
    <row r="5" spans="1:8" ht="21.75">
      <c r="A5" s="1172" t="s">
        <v>64</v>
      </c>
      <c r="B5" s="1137" t="s">
        <v>1373</v>
      </c>
      <c r="C5" s="1137" t="s">
        <v>73</v>
      </c>
      <c r="D5" s="1173" t="s">
        <v>1374</v>
      </c>
      <c r="E5" s="1174" t="s">
        <v>1375</v>
      </c>
      <c r="F5" s="1133" t="s">
        <v>1376</v>
      </c>
      <c r="G5" s="1177" t="s">
        <v>1377</v>
      </c>
      <c r="H5" s="1179" t="s">
        <v>1378</v>
      </c>
    </row>
    <row r="6" spans="1:8" ht="21.75">
      <c r="A6" s="1172"/>
      <c r="B6" s="1138"/>
      <c r="C6" s="1138"/>
      <c r="D6" s="1173"/>
      <c r="E6" s="1175"/>
      <c r="F6" s="1176"/>
      <c r="G6" s="1178"/>
      <c r="H6" s="1180"/>
    </row>
    <row r="7" spans="1:8" ht="21.75">
      <c r="A7" s="648">
        <v>1</v>
      </c>
      <c r="B7" s="914" t="s">
        <v>1379</v>
      </c>
      <c r="C7" s="649"/>
      <c r="D7" s="915"/>
      <c r="E7" s="949"/>
      <c r="F7" s="648"/>
      <c r="G7" s="651"/>
      <c r="H7" s="672"/>
    </row>
    <row r="8" spans="1:8" ht="21.75">
      <c r="A8" s="786"/>
      <c r="B8" s="914" t="s">
        <v>1199</v>
      </c>
      <c r="C8" s="914" t="s">
        <v>1380</v>
      </c>
      <c r="D8" s="801">
        <v>40000</v>
      </c>
      <c r="E8" s="950">
        <v>30000</v>
      </c>
      <c r="F8" s="916">
        <f>+D8-E8</f>
        <v>10000</v>
      </c>
      <c r="G8" s="789" t="s">
        <v>1381</v>
      </c>
      <c r="H8" s="917" t="s">
        <v>1382</v>
      </c>
    </row>
    <row r="9" spans="1:8" ht="21.75">
      <c r="A9" s="860"/>
      <c r="B9" s="918" t="s">
        <v>1202</v>
      </c>
      <c r="C9" s="886" t="s">
        <v>1383</v>
      </c>
      <c r="D9" s="919">
        <v>40000</v>
      </c>
      <c r="E9" s="951">
        <v>20000</v>
      </c>
      <c r="F9" s="920">
        <f>+D9-E9</f>
        <v>20000</v>
      </c>
      <c r="G9" s="905" t="s">
        <v>1384</v>
      </c>
      <c r="H9" s="921" t="s">
        <v>1385</v>
      </c>
    </row>
    <row r="10" spans="1:8" ht="21.75">
      <c r="A10" s="674"/>
      <c r="B10" s="922" t="s">
        <v>150</v>
      </c>
      <c r="C10" s="923"/>
      <c r="D10" s="924">
        <f>SUM(D8:D9)</f>
        <v>80000</v>
      </c>
      <c r="E10" s="952">
        <f>SUM(E8:E9)</f>
        <v>50000</v>
      </c>
      <c r="F10" s="926">
        <f>SUM(F8:F9)</f>
        <v>30000</v>
      </c>
      <c r="G10" s="862"/>
      <c r="H10" s="927"/>
    </row>
    <row r="11" spans="1:8" ht="21.75">
      <c r="A11" s="786">
        <v>2</v>
      </c>
      <c r="B11" s="914" t="s">
        <v>1386</v>
      </c>
      <c r="C11" s="787"/>
      <c r="D11" s="801"/>
      <c r="E11" s="953"/>
      <c r="F11" s="786"/>
      <c r="G11" s="789"/>
      <c r="H11" s="928"/>
    </row>
    <row r="12" spans="1:8" ht="21.75">
      <c r="A12" s="786"/>
      <c r="B12" s="914" t="s">
        <v>1154</v>
      </c>
      <c r="C12" s="787" t="s">
        <v>1387</v>
      </c>
      <c r="D12" s="801">
        <v>40000</v>
      </c>
      <c r="E12" s="950">
        <v>30000</v>
      </c>
      <c r="F12" s="916">
        <f>+D12-E12</f>
        <v>10000</v>
      </c>
      <c r="G12" s="789" t="s">
        <v>1384</v>
      </c>
      <c r="H12" s="917" t="s">
        <v>1388</v>
      </c>
    </row>
    <row r="13" spans="1:8" ht="21.75">
      <c r="A13" s="860"/>
      <c r="B13" s="918"/>
      <c r="C13" s="886"/>
      <c r="D13" s="801"/>
      <c r="E13" s="950"/>
      <c r="F13" s="916"/>
      <c r="G13" s="789"/>
      <c r="H13" s="917"/>
    </row>
    <row r="14" spans="1:8" ht="21.75">
      <c r="A14" s="674"/>
      <c r="B14" s="922" t="s">
        <v>150</v>
      </c>
      <c r="C14" s="923"/>
      <c r="D14" s="924">
        <f>SUM(D12:D13)</f>
        <v>40000</v>
      </c>
      <c r="E14" s="952">
        <f>SUM(E12:E13)</f>
        <v>30000</v>
      </c>
      <c r="F14" s="926">
        <f>SUM(F12:F13)</f>
        <v>10000</v>
      </c>
      <c r="G14" s="862"/>
      <c r="H14" s="927"/>
    </row>
    <row r="15" spans="1:8" ht="21.75">
      <c r="A15" s="786">
        <v>3</v>
      </c>
      <c r="B15" s="914" t="s">
        <v>1389</v>
      </c>
      <c r="C15" s="787"/>
      <c r="D15" s="801"/>
      <c r="E15" s="953"/>
      <c r="F15" s="786"/>
      <c r="G15" s="789"/>
      <c r="H15" s="928"/>
    </row>
    <row r="16" spans="1:8" ht="21.75">
      <c r="A16" s="786"/>
      <c r="B16" s="914" t="s">
        <v>571</v>
      </c>
      <c r="C16" s="787" t="s">
        <v>1390</v>
      </c>
      <c r="D16" s="801">
        <v>40000</v>
      </c>
      <c r="E16" s="950">
        <v>15000</v>
      </c>
      <c r="F16" s="916">
        <f>+D16-E16</f>
        <v>25000</v>
      </c>
      <c r="G16" s="789"/>
      <c r="H16" s="917"/>
    </row>
    <row r="17" spans="1:8" ht="21.75">
      <c r="A17" s="860"/>
      <c r="B17" s="918" t="s">
        <v>566</v>
      </c>
      <c r="C17" s="886" t="s">
        <v>1391</v>
      </c>
      <c r="D17" s="919">
        <v>40000</v>
      </c>
      <c r="E17" s="951">
        <v>15000</v>
      </c>
      <c r="F17" s="920">
        <f>+D17-E17</f>
        <v>25000</v>
      </c>
      <c r="G17" s="905" t="s">
        <v>1392</v>
      </c>
      <c r="H17" s="921"/>
    </row>
    <row r="18" spans="1:8" ht="21.75">
      <c r="A18" s="674"/>
      <c r="B18" s="922" t="s">
        <v>150</v>
      </c>
      <c r="C18" s="923"/>
      <c r="D18" s="924">
        <f>SUM(D16:D17)</f>
        <v>80000</v>
      </c>
      <c r="E18" s="952">
        <f>SUM(E16:E17)</f>
        <v>30000</v>
      </c>
      <c r="F18" s="926">
        <f>SUM(F16:F17)</f>
        <v>50000</v>
      </c>
      <c r="G18" s="862"/>
      <c r="H18" s="927"/>
    </row>
    <row r="19" spans="1:8" ht="21.75">
      <c r="A19" s="786">
        <v>4</v>
      </c>
      <c r="B19" s="914" t="s">
        <v>1393</v>
      </c>
      <c r="C19" s="787"/>
      <c r="D19" s="801"/>
      <c r="E19" s="953"/>
      <c r="F19" s="786"/>
      <c r="G19" s="789"/>
      <c r="H19" s="928"/>
    </row>
    <row r="20" spans="1:8" ht="21.75">
      <c r="A20" s="786"/>
      <c r="B20" s="914" t="s">
        <v>639</v>
      </c>
      <c r="C20" s="787" t="s">
        <v>642</v>
      </c>
      <c r="D20" s="801">
        <v>40000</v>
      </c>
      <c r="E20" s="950">
        <v>40000</v>
      </c>
      <c r="F20" s="916">
        <f>+D20-E20</f>
        <v>0</v>
      </c>
      <c r="G20" s="789" t="s">
        <v>1394</v>
      </c>
      <c r="H20" s="917" t="s">
        <v>1395</v>
      </c>
    </row>
    <row r="21" spans="1:8" ht="21.75">
      <c r="A21" s="786"/>
      <c r="B21" s="914"/>
      <c r="C21" s="787"/>
      <c r="D21" s="801"/>
      <c r="E21" s="950"/>
      <c r="F21" s="916"/>
      <c r="G21" s="789"/>
      <c r="H21" s="917"/>
    </row>
    <row r="22" spans="1:8" ht="21.75">
      <c r="A22" s="674"/>
      <c r="B22" s="922" t="s">
        <v>150</v>
      </c>
      <c r="C22" s="923"/>
      <c r="D22" s="924">
        <f>SUM(D20:D21)</f>
        <v>40000</v>
      </c>
      <c r="E22" s="954">
        <f>SUM(E20:E21)</f>
        <v>40000</v>
      </c>
      <c r="F22" s="926">
        <f>SUM(F20:F21)</f>
        <v>0</v>
      </c>
      <c r="G22" s="862"/>
      <c r="H22" s="927"/>
    </row>
    <row r="23" spans="1:8" ht="21.75">
      <c r="A23" s="786">
        <v>5</v>
      </c>
      <c r="B23" s="914" t="s">
        <v>1396</v>
      </c>
      <c r="C23" s="787"/>
      <c r="D23" s="801"/>
      <c r="E23" s="953"/>
      <c r="F23" s="786"/>
      <c r="G23" s="789"/>
      <c r="H23" s="928"/>
    </row>
    <row r="24" spans="1:8" ht="21.75">
      <c r="A24" s="786"/>
      <c r="B24" s="914" t="s">
        <v>772</v>
      </c>
      <c r="C24" s="787" t="s">
        <v>1397</v>
      </c>
      <c r="D24" s="801">
        <v>40000</v>
      </c>
      <c r="E24" s="950">
        <v>40000</v>
      </c>
      <c r="F24" s="916">
        <f>+D24-E24</f>
        <v>0</v>
      </c>
      <c r="G24" s="789"/>
      <c r="H24" s="917"/>
    </row>
    <row r="25" spans="1:8" ht="22.5" thickBot="1">
      <c r="A25" s="860"/>
      <c r="B25" s="918" t="s">
        <v>764</v>
      </c>
      <c r="C25" s="918" t="s">
        <v>1398</v>
      </c>
      <c r="D25" s="919">
        <v>40000</v>
      </c>
      <c r="E25" s="951">
        <v>40000</v>
      </c>
      <c r="F25" s="916">
        <f>+D25-E25</f>
        <v>0</v>
      </c>
      <c r="G25" s="929"/>
      <c r="H25" s="930"/>
    </row>
    <row r="26" spans="1:8" ht="21.75">
      <c r="A26" s="750"/>
      <c r="B26" s="931" t="s">
        <v>150</v>
      </c>
      <c r="C26" s="932"/>
      <c r="D26" s="933">
        <f>SUM(D24:D25)</f>
        <v>80000</v>
      </c>
      <c r="E26" s="955">
        <f>SUM(E24:E25)</f>
        <v>80000</v>
      </c>
      <c r="F26" s="934">
        <f>SUM(F24:F24)</f>
        <v>0</v>
      </c>
      <c r="G26" s="935"/>
      <c r="H26" s="936"/>
    </row>
    <row r="27" spans="1:8" ht="21.75">
      <c r="A27" s="786">
        <v>5</v>
      </c>
      <c r="B27" s="914" t="s">
        <v>1399</v>
      </c>
      <c r="C27" s="787"/>
      <c r="D27" s="801"/>
      <c r="E27" s="953"/>
      <c r="F27" s="786"/>
      <c r="G27" s="789"/>
      <c r="H27" s="928"/>
    </row>
    <row r="28" spans="1:8" ht="21.75">
      <c r="A28" s="786"/>
      <c r="B28" s="914" t="s">
        <v>974</v>
      </c>
      <c r="C28" s="787" t="s">
        <v>1400</v>
      </c>
      <c r="D28" s="801">
        <v>40000</v>
      </c>
      <c r="E28" s="950">
        <v>40000</v>
      </c>
      <c r="F28" s="916">
        <f>+D28-E28</f>
        <v>0</v>
      </c>
      <c r="G28" s="789" t="s">
        <v>1401</v>
      </c>
      <c r="H28" s="917" t="s">
        <v>1402</v>
      </c>
    </row>
    <row r="29" spans="1:8" ht="22.5" thickBot="1">
      <c r="A29" s="796"/>
      <c r="B29" s="937"/>
      <c r="C29" s="938" t="s">
        <v>150</v>
      </c>
      <c r="D29" s="939">
        <f>SUM(D28)</f>
        <v>40000</v>
      </c>
      <c r="E29" s="956">
        <f>SUM(E28)</f>
        <v>40000</v>
      </c>
      <c r="F29" s="940">
        <f>SUM(F28)</f>
        <v>0</v>
      </c>
      <c r="G29" s="941"/>
      <c r="H29" s="942"/>
    </row>
    <row r="30" spans="1:8" ht="23.25" thickBot="1" thickTop="1">
      <c r="A30" s="943"/>
      <c r="B30" s="944" t="s">
        <v>1356</v>
      </c>
      <c r="C30" s="945"/>
      <c r="D30" s="946">
        <f>+D10+D14+D18+D22+D26+D29</f>
        <v>360000</v>
      </c>
      <c r="E30" s="957">
        <f>+E10+E14+E18+E22+E26+E29</f>
        <v>270000</v>
      </c>
      <c r="F30" s="946">
        <f>+F10+F14+F18+F22+F26+F29</f>
        <v>90000</v>
      </c>
      <c r="G30" s="947"/>
      <c r="H30" s="948"/>
    </row>
    <row r="31" ht="22.5" thickTop="1"/>
  </sheetData>
  <sheetProtection password="CC71" sheet="1" objects="1" scenarios="1" selectLockedCells="1" selectUnlockedCells="1"/>
  <mergeCells count="12">
    <mergeCell ref="E5:E6"/>
    <mergeCell ref="F5:F6"/>
    <mergeCell ref="G5:G6"/>
    <mergeCell ref="H5:H6"/>
    <mergeCell ref="A5:A6"/>
    <mergeCell ref="B5:B6"/>
    <mergeCell ref="C5:C6"/>
    <mergeCell ref="D5:D6"/>
    <mergeCell ref="A1:G1"/>
    <mergeCell ref="A2:G2"/>
    <mergeCell ref="A3:G3"/>
    <mergeCell ref="A4:G4"/>
  </mergeCells>
  <printOptions/>
  <pageMargins left="0.63" right="0.31" top="1" bottom="1" header="0.58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2"/>
  <sheetViews>
    <sheetView view="pageBreakPreview" zoomScaleSheetLayoutView="100" workbookViewId="0" topLeftCell="A1">
      <selection activeCell="H1" sqref="H1"/>
    </sheetView>
  </sheetViews>
  <sheetFormatPr defaultColWidth="9.140625" defaultRowHeight="21.75"/>
  <cols>
    <col min="1" max="1" width="4.7109375" style="0" customWidth="1"/>
    <col min="2" max="2" width="23.140625" style="0" customWidth="1"/>
    <col min="3" max="3" width="11.8515625" style="0" customWidth="1"/>
    <col min="4" max="4" width="14.140625" style="0" customWidth="1"/>
    <col min="5" max="5" width="14.7109375" style="0" customWidth="1"/>
    <col min="6" max="6" width="11.8515625" style="996" customWidth="1"/>
    <col min="7" max="7" width="14.7109375" style="0" customWidth="1"/>
    <col min="8" max="8" width="11.00390625" style="0" customWidth="1"/>
    <col min="9" max="9" width="12.140625" style="0" customWidth="1"/>
  </cols>
  <sheetData>
    <row r="1" spans="1:6" ht="21.75">
      <c r="A1" s="1171" t="s">
        <v>1369</v>
      </c>
      <c r="B1" s="1171"/>
      <c r="C1" s="1171"/>
      <c r="D1" s="1171"/>
      <c r="E1" s="1171"/>
      <c r="F1" s="1171"/>
    </row>
    <row r="2" spans="1:6" ht="21.75">
      <c r="A2" s="1171" t="s">
        <v>1370</v>
      </c>
      <c r="B2" s="1171"/>
      <c r="C2" s="1171"/>
      <c r="D2" s="1171"/>
      <c r="E2" s="1171"/>
      <c r="F2" s="1171"/>
    </row>
    <row r="3" spans="1:6" ht="21.75">
      <c r="A3" s="1171" t="s">
        <v>1403</v>
      </c>
      <c r="B3" s="1171"/>
      <c r="C3" s="1171"/>
      <c r="D3" s="1171"/>
      <c r="E3" s="1171"/>
      <c r="F3" s="1171"/>
    </row>
    <row r="4" spans="1:6" ht="21.75">
      <c r="A4" s="1171" t="s">
        <v>1357</v>
      </c>
      <c r="B4" s="1171"/>
      <c r="C4" s="1171"/>
      <c r="D4" s="1171"/>
      <c r="E4" s="1171"/>
      <c r="F4" s="1171"/>
    </row>
    <row r="5" spans="1:7" ht="21.75">
      <c r="A5" s="1172" t="s">
        <v>64</v>
      </c>
      <c r="B5" s="1137" t="s">
        <v>1373</v>
      </c>
      <c r="C5" s="1137" t="s">
        <v>1404</v>
      </c>
      <c r="D5" s="1133" t="s">
        <v>1375</v>
      </c>
      <c r="E5" s="1133" t="s">
        <v>1376</v>
      </c>
      <c r="F5" s="1181" t="s">
        <v>1405</v>
      </c>
      <c r="G5" s="1133" t="s">
        <v>1406</v>
      </c>
    </row>
    <row r="6" spans="1:7" ht="35.25" customHeight="1">
      <c r="A6" s="1172"/>
      <c r="B6" s="1138"/>
      <c r="C6" s="1138"/>
      <c r="D6" s="1176"/>
      <c r="E6" s="1176"/>
      <c r="F6" s="1182"/>
      <c r="G6" s="1176"/>
    </row>
    <row r="7" spans="1:7" ht="21.75">
      <c r="A7" s="959">
        <v>1</v>
      </c>
      <c r="B7" s="960" t="s">
        <v>1407</v>
      </c>
      <c r="C7" s="961"/>
      <c r="D7" s="962"/>
      <c r="E7" s="962"/>
      <c r="F7" s="963"/>
      <c r="G7" s="964"/>
    </row>
    <row r="8" spans="1:7" ht="21.75">
      <c r="A8" s="965"/>
      <c r="B8" s="966" t="s">
        <v>1408</v>
      </c>
      <c r="C8" s="967">
        <v>15000</v>
      </c>
      <c r="D8" s="967">
        <v>14655</v>
      </c>
      <c r="E8" s="968">
        <f>+C8-D8</f>
        <v>345</v>
      </c>
      <c r="F8" s="969">
        <v>649.25</v>
      </c>
      <c r="G8" s="970">
        <f>+D12-F8</f>
        <v>64275.75</v>
      </c>
    </row>
    <row r="9" spans="1:7" ht="21.75">
      <c r="A9" s="971"/>
      <c r="B9" s="966" t="s">
        <v>1128</v>
      </c>
      <c r="C9" s="967">
        <v>16200</v>
      </c>
      <c r="D9" s="967">
        <v>16100</v>
      </c>
      <c r="E9" s="968">
        <f>+C9-D9</f>
        <v>100</v>
      </c>
      <c r="F9" s="969"/>
      <c r="G9" s="972"/>
    </row>
    <row r="10" spans="1:7" ht="21.75">
      <c r="A10" s="973"/>
      <c r="B10" s="966" t="s">
        <v>1084</v>
      </c>
      <c r="C10" s="967">
        <v>16200</v>
      </c>
      <c r="D10" s="967">
        <v>16200</v>
      </c>
      <c r="E10" s="968">
        <f>+C10-D10</f>
        <v>0</v>
      </c>
      <c r="F10" s="969"/>
      <c r="G10" s="972"/>
    </row>
    <row r="11" spans="1:7" ht="21.75">
      <c r="A11" s="973"/>
      <c r="B11" s="974" t="s">
        <v>1122</v>
      </c>
      <c r="C11" s="975">
        <v>18000</v>
      </c>
      <c r="D11" s="975">
        <v>17970</v>
      </c>
      <c r="E11" s="976">
        <f>+C11-D11</f>
        <v>30</v>
      </c>
      <c r="F11" s="977"/>
      <c r="G11" s="978"/>
    </row>
    <row r="12" spans="1:7" ht="21.75">
      <c r="A12" s="979"/>
      <c r="B12" s="922" t="s">
        <v>150</v>
      </c>
      <c r="C12" s="980">
        <f>SUM(C8:C11)</f>
        <v>65400</v>
      </c>
      <c r="D12" s="980">
        <f>SUM(D8:D11)</f>
        <v>64925</v>
      </c>
      <c r="E12" s="981">
        <f>SUM(E8:E11)</f>
        <v>475</v>
      </c>
      <c r="F12" s="982">
        <f>SUM(F8:F9)</f>
        <v>649.25</v>
      </c>
      <c r="G12" s="983">
        <f>SUM(G8:G9)</f>
        <v>64275.75</v>
      </c>
    </row>
    <row r="13" spans="1:7" ht="21.75">
      <c r="A13" s="959">
        <v>2</v>
      </c>
      <c r="B13" s="960" t="s">
        <v>1409</v>
      </c>
      <c r="C13" s="961"/>
      <c r="D13" s="962"/>
      <c r="E13" s="962"/>
      <c r="F13" s="984"/>
      <c r="G13" s="964"/>
    </row>
    <row r="14" spans="1:7" ht="21.75">
      <c r="A14" s="965"/>
      <c r="B14" s="974" t="s">
        <v>236</v>
      </c>
      <c r="C14" s="975">
        <v>120000</v>
      </c>
      <c r="D14" s="985">
        <v>99025</v>
      </c>
      <c r="E14" s="976">
        <f>+C14-D14</f>
        <v>20975</v>
      </c>
      <c r="F14" s="977">
        <f>+D14*0.01</f>
        <v>990.25</v>
      </c>
      <c r="G14" s="986">
        <f>+D14-F14</f>
        <v>98034.75</v>
      </c>
    </row>
    <row r="15" spans="1:7" ht="21.75">
      <c r="A15" s="987"/>
      <c r="B15" s="988" t="s">
        <v>150</v>
      </c>
      <c r="C15" s="989">
        <f>SUM(C14:C14)</f>
        <v>120000</v>
      </c>
      <c r="D15" s="990">
        <f>SUM(D14:D14)</f>
        <v>99025</v>
      </c>
      <c r="E15" s="982">
        <f>SUM(E14:E14)</f>
        <v>20975</v>
      </c>
      <c r="F15" s="991">
        <f>SUM(F14:F14)</f>
        <v>990.25</v>
      </c>
      <c r="G15" s="992">
        <f>SUM(G14:G14)</f>
        <v>98034.75</v>
      </c>
    </row>
    <row r="16" spans="1:7" ht="21.75">
      <c r="A16" s="959">
        <v>3</v>
      </c>
      <c r="B16" s="993" t="s">
        <v>1410</v>
      </c>
      <c r="C16" s="961"/>
      <c r="D16" s="962"/>
      <c r="E16" s="962"/>
      <c r="F16" s="984"/>
      <c r="G16" s="964"/>
    </row>
    <row r="17" spans="1:7" ht="21.75">
      <c r="A17" s="965"/>
      <c r="B17" s="966" t="s">
        <v>1411</v>
      </c>
      <c r="C17" s="967">
        <v>41400</v>
      </c>
      <c r="D17" s="994">
        <v>41400</v>
      </c>
      <c r="E17" s="968">
        <f>+C17-D17</f>
        <v>0</v>
      </c>
      <c r="F17" s="969">
        <f>+D17*0.01</f>
        <v>414</v>
      </c>
      <c r="G17" s="970">
        <f>+D17-F17</f>
        <v>40986</v>
      </c>
    </row>
    <row r="18" spans="1:7" ht="21.75">
      <c r="A18" s="987"/>
      <c r="B18" s="988" t="s">
        <v>150</v>
      </c>
      <c r="C18" s="989">
        <f>SUM(C17:C17)</f>
        <v>41400</v>
      </c>
      <c r="D18" s="990">
        <f>SUM(D17:D17)</f>
        <v>41400</v>
      </c>
      <c r="E18" s="982">
        <f>SUM(E17:E17)</f>
        <v>0</v>
      </c>
      <c r="F18" s="991">
        <f>SUM(F17:F17)</f>
        <v>414</v>
      </c>
      <c r="G18" s="992">
        <f>SUM(G17:G17)</f>
        <v>40986</v>
      </c>
    </row>
    <row r="19" spans="1:7" ht="21.75">
      <c r="A19" s="959">
        <v>4</v>
      </c>
      <c r="B19" s="993" t="s">
        <v>1412</v>
      </c>
      <c r="C19" s="961"/>
      <c r="D19" s="962"/>
      <c r="E19" s="962"/>
      <c r="F19" s="984"/>
      <c r="G19" s="964"/>
    </row>
    <row r="20" spans="1:7" ht="21.75">
      <c r="A20" s="965"/>
      <c r="B20" s="966" t="s">
        <v>1413</v>
      </c>
      <c r="C20" s="967">
        <v>76200</v>
      </c>
      <c r="D20" s="994">
        <v>76200</v>
      </c>
      <c r="E20" s="968">
        <f>+C20-D20</f>
        <v>0</v>
      </c>
      <c r="F20" s="969">
        <f>+D20*0.00934579439252336</f>
        <v>712.1495327102804</v>
      </c>
      <c r="G20" s="970">
        <f>+D20-F20</f>
        <v>75487.85046728973</v>
      </c>
    </row>
    <row r="21" spans="1:7" ht="21.75">
      <c r="A21" s="987"/>
      <c r="B21" s="988" t="s">
        <v>150</v>
      </c>
      <c r="C21" s="989">
        <f>SUM(C20:C20)</f>
        <v>76200</v>
      </c>
      <c r="D21" s="990">
        <f>SUM(D20)</f>
        <v>76200</v>
      </c>
      <c r="E21" s="982">
        <f>SUM(E20:E20)</f>
        <v>0</v>
      </c>
      <c r="F21" s="991">
        <f>SUM(F20:F20)</f>
        <v>712.1495327102804</v>
      </c>
      <c r="G21" s="992">
        <f>SUM(G20:G20)</f>
        <v>75487.85046728973</v>
      </c>
    </row>
    <row r="22" spans="1:7" ht="21.75">
      <c r="A22" s="959">
        <v>5</v>
      </c>
      <c r="B22" s="993" t="s">
        <v>1414</v>
      </c>
      <c r="C22" s="961"/>
      <c r="D22" s="962"/>
      <c r="E22" s="962"/>
      <c r="F22" s="984"/>
      <c r="G22" s="964"/>
    </row>
    <row r="23" spans="1:7" ht="21.75">
      <c r="A23" s="965"/>
      <c r="B23" s="966" t="s">
        <v>802</v>
      </c>
      <c r="C23" s="967">
        <v>21000</v>
      </c>
      <c r="D23" s="994">
        <v>20970</v>
      </c>
      <c r="E23" s="968">
        <f>+C23-D23</f>
        <v>30</v>
      </c>
      <c r="F23" s="969">
        <v>195.98</v>
      </c>
      <c r="G23" s="970">
        <f>+D23-F23</f>
        <v>20774.02</v>
      </c>
    </row>
    <row r="24" spans="1:7" ht="21.75" customHeight="1">
      <c r="A24" s="979"/>
      <c r="B24" s="922" t="s">
        <v>150</v>
      </c>
      <c r="C24" s="980">
        <f>SUM(C23:C23)</f>
        <v>21000</v>
      </c>
      <c r="D24" s="980">
        <f>SUM(D23:D23)</f>
        <v>20970</v>
      </c>
      <c r="E24" s="981">
        <f>SUM(E23:E23)</f>
        <v>30</v>
      </c>
      <c r="F24" s="982">
        <f>SUM(F23:F23)</f>
        <v>195.98</v>
      </c>
      <c r="G24" s="983">
        <f>SUM(G23:G23)</f>
        <v>20774.02</v>
      </c>
    </row>
    <row r="25" spans="1:7" ht="21.75">
      <c r="A25" s="959">
        <v>6</v>
      </c>
      <c r="B25" s="960" t="s">
        <v>1415</v>
      </c>
      <c r="C25" s="961"/>
      <c r="D25" s="962"/>
      <c r="E25" s="962"/>
      <c r="F25" s="984"/>
      <c r="G25" s="964"/>
    </row>
    <row r="26" spans="1:7" ht="21.75">
      <c r="A26" s="965"/>
      <c r="B26" s="974" t="s">
        <v>1321</v>
      </c>
      <c r="C26" s="975">
        <v>58800</v>
      </c>
      <c r="D26" s="985">
        <v>57600</v>
      </c>
      <c r="E26" s="976">
        <f>+C26-D26</f>
        <v>1200</v>
      </c>
      <c r="F26" s="977">
        <v>538.32</v>
      </c>
      <c r="G26" s="986">
        <f>+D26-F26</f>
        <v>57061.68</v>
      </c>
    </row>
    <row r="27" spans="1:7" ht="21.75">
      <c r="A27" s="987"/>
      <c r="B27" s="988" t="s">
        <v>150</v>
      </c>
      <c r="C27" s="989">
        <f>SUM(C26:C26)</f>
        <v>58800</v>
      </c>
      <c r="D27" s="990">
        <f>SUM(D26:D26)</f>
        <v>57600</v>
      </c>
      <c r="E27" s="982">
        <f>SUM(E26:E26)</f>
        <v>1200</v>
      </c>
      <c r="F27" s="991">
        <f>SUM(F26:F26)</f>
        <v>538.32</v>
      </c>
      <c r="G27" s="992">
        <f>SUM(G26:G26)</f>
        <v>57061.68</v>
      </c>
    </row>
    <row r="28" spans="1:7" s="843" customFormat="1" ht="21.75">
      <c r="A28" s="648">
        <v>7</v>
      </c>
      <c r="B28" s="1005" t="s">
        <v>1416</v>
      </c>
      <c r="C28" s="1006"/>
      <c r="D28" s="1007"/>
      <c r="E28" s="1007"/>
      <c r="F28" s="1008" t="s">
        <v>1417</v>
      </c>
      <c r="G28" s="1009"/>
    </row>
    <row r="29" spans="1:7" s="843" customFormat="1" ht="21.75">
      <c r="A29" s="660"/>
      <c r="B29" s="1010" t="s">
        <v>898</v>
      </c>
      <c r="C29" s="790">
        <v>55200</v>
      </c>
      <c r="D29" s="790">
        <v>55200</v>
      </c>
      <c r="E29" s="1011">
        <f>+C29-D29</f>
        <v>0</v>
      </c>
      <c r="F29" s="1012">
        <v>712.15</v>
      </c>
      <c r="G29" s="1013">
        <f>+D29+D30-F29</f>
        <v>75487.85</v>
      </c>
    </row>
    <row r="30" spans="1:7" s="843" customFormat="1" ht="21.75">
      <c r="A30" s="690"/>
      <c r="B30" s="1014" t="s">
        <v>905</v>
      </c>
      <c r="C30" s="1015">
        <v>21000</v>
      </c>
      <c r="D30" s="1015">
        <v>21000</v>
      </c>
      <c r="E30" s="1011">
        <f>+C30-D30</f>
        <v>0</v>
      </c>
      <c r="F30" s="1012"/>
      <c r="G30" s="1013"/>
    </row>
    <row r="31" spans="1:7" s="843" customFormat="1" ht="21.75">
      <c r="A31" s="674"/>
      <c r="B31" s="922" t="s">
        <v>150</v>
      </c>
      <c r="C31" s="925">
        <f>SUM(C29:C30)</f>
        <v>76200</v>
      </c>
      <c r="D31" s="925">
        <f>SUM(D29:D30)</f>
        <v>76200</v>
      </c>
      <c r="E31" s="926">
        <f>SUM(E29:E29)</f>
        <v>0</v>
      </c>
      <c r="F31" s="1016">
        <f>SUM(F29:F30)</f>
        <v>712.15</v>
      </c>
      <c r="G31" s="745">
        <f>SUM(G29:G30)</f>
        <v>75487.85</v>
      </c>
    </row>
    <row r="32" spans="1:7" s="1023" customFormat="1" ht="21.75" thickBot="1">
      <c r="A32" s="1021"/>
      <c r="B32" s="995" t="s">
        <v>1356</v>
      </c>
      <c r="C32" s="1022">
        <f>SUM(C12,C15,C18,C21,C24,C27,C31)</f>
        <v>459000</v>
      </c>
      <c r="D32" s="1022">
        <f>SUM(D12,D15,D18,D21,D24,D27,D31)</f>
        <v>436320</v>
      </c>
      <c r="E32" s="1022">
        <f>SUM(E12,E15,E18,E21,E24,E27,E31)</f>
        <v>22680</v>
      </c>
      <c r="F32" s="1022">
        <f>SUM(F12,F15,F18,F21,F24,F27,F31)</f>
        <v>4212.09953271028</v>
      </c>
      <c r="G32" s="1022">
        <f>SUM(G12,G15,G18,G21,G24,G27,G31)</f>
        <v>432107.9004672897</v>
      </c>
    </row>
    <row r="33" spans="1:7" s="843" customFormat="1" ht="22.5" thickTop="1">
      <c r="A33" s="997"/>
      <c r="B33" s="998"/>
      <c r="C33" s="999"/>
      <c r="D33" s="1000"/>
      <c r="E33" s="1001"/>
      <c r="F33" s="1002"/>
      <c r="G33" s="1003"/>
    </row>
    <row r="34" spans="1:6" ht="21.75">
      <c r="A34" s="912"/>
      <c r="B34" s="912"/>
      <c r="C34" s="1004"/>
      <c r="D34" s="1004"/>
      <c r="E34" s="911"/>
      <c r="F34" s="911"/>
    </row>
    <row r="35" spans="1:6" ht="21.75">
      <c r="A35" s="912"/>
      <c r="B35" s="912"/>
      <c r="C35" s="1004"/>
      <c r="D35" s="1004"/>
      <c r="E35" s="911"/>
      <c r="F35" s="911"/>
    </row>
    <row r="36" spans="1:6" ht="21.75">
      <c r="A36" s="912"/>
      <c r="B36" s="912"/>
      <c r="C36" s="1004"/>
      <c r="D36" s="1004"/>
      <c r="E36" s="911"/>
      <c r="F36" s="911"/>
    </row>
    <row r="37" spans="1:6" ht="21.75">
      <c r="A37" s="912"/>
      <c r="B37" s="912"/>
      <c r="C37" s="1004"/>
      <c r="D37" s="1004"/>
      <c r="E37" s="911"/>
      <c r="F37" s="911"/>
    </row>
    <row r="38" spans="1:6" ht="21.75">
      <c r="A38" s="912"/>
      <c r="B38" s="912"/>
      <c r="C38" s="1004"/>
      <c r="D38" s="1004"/>
      <c r="E38" s="911"/>
      <c r="F38" s="911"/>
    </row>
    <row r="39" spans="1:6" ht="21.75">
      <c r="A39" s="912"/>
      <c r="B39" s="912"/>
      <c r="C39" s="1004"/>
      <c r="D39" s="1004"/>
      <c r="E39" s="911"/>
      <c r="F39" s="911"/>
    </row>
    <row r="40" spans="1:6" ht="21.75">
      <c r="A40" s="912"/>
      <c r="B40" s="912"/>
      <c r="C40" s="1004"/>
      <c r="D40" s="1004"/>
      <c r="E40" s="911"/>
      <c r="F40" s="911"/>
    </row>
    <row r="41" spans="1:6" ht="21.75">
      <c r="A41" s="912"/>
      <c r="B41" s="912"/>
      <c r="C41" s="1004"/>
      <c r="D41" s="1004"/>
      <c r="E41" s="911"/>
      <c r="F41" s="911"/>
    </row>
    <row r="42" spans="1:6" ht="21.75">
      <c r="A42" s="912"/>
      <c r="B42" s="912"/>
      <c r="C42" s="1004"/>
      <c r="D42" s="1004"/>
      <c r="E42" s="911"/>
      <c r="F42" s="911"/>
    </row>
    <row r="43" spans="1:6" ht="21.75">
      <c r="A43" s="912"/>
      <c r="B43" s="912"/>
      <c r="C43" s="1004"/>
      <c r="D43" s="1004"/>
      <c r="E43" s="911"/>
      <c r="F43" s="911"/>
    </row>
    <row r="44" spans="1:6" ht="21.75">
      <c r="A44" s="912"/>
      <c r="B44" s="912"/>
      <c r="C44" s="1004"/>
      <c r="D44" s="1004"/>
      <c r="E44" s="911"/>
      <c r="F44" s="911"/>
    </row>
    <row r="45" spans="1:10" ht="24">
      <c r="A45" s="912"/>
      <c r="B45" s="912"/>
      <c r="C45" s="1004"/>
      <c r="D45" s="1004"/>
      <c r="E45" s="911"/>
      <c r="F45" s="911"/>
      <c r="J45" s="1017"/>
    </row>
    <row r="46" spans="1:6" ht="21.75">
      <c r="A46" s="912"/>
      <c r="B46" s="912"/>
      <c r="C46" s="1004"/>
      <c r="D46" s="1004"/>
      <c r="E46" s="911"/>
      <c r="F46" s="911"/>
    </row>
    <row r="48" spans="1:7" ht="23.25">
      <c r="A48" s="1019"/>
      <c r="B48" s="1019"/>
      <c r="C48" s="1019"/>
      <c r="D48" s="1019"/>
      <c r="E48" s="1020"/>
      <c r="F48" s="1020"/>
      <c r="G48" s="1018"/>
    </row>
    <row r="49" spans="1:7" ht="23.25">
      <c r="A49" s="1019"/>
      <c r="B49" s="1019"/>
      <c r="C49" s="1019"/>
      <c r="D49" s="1019"/>
      <c r="E49" s="1020"/>
      <c r="F49" s="1020"/>
      <c r="G49" s="1018"/>
    </row>
    <row r="50" spans="1:7" ht="23.25">
      <c r="A50" s="1019"/>
      <c r="B50" s="1019"/>
      <c r="C50" s="1019"/>
      <c r="D50" s="1019"/>
      <c r="E50" s="1020"/>
      <c r="F50" s="1020"/>
      <c r="G50" s="1018"/>
    </row>
    <row r="51" spans="1:7" ht="23.25">
      <c r="A51" s="1019"/>
      <c r="B51" s="1019"/>
      <c r="C51" s="1019"/>
      <c r="D51" s="1019"/>
      <c r="E51" s="1020"/>
      <c r="F51" s="1020"/>
      <c r="G51" s="1018"/>
    </row>
    <row r="52" spans="1:7" ht="23.25">
      <c r="A52" s="1019"/>
      <c r="B52" s="1019"/>
      <c r="C52" s="1019"/>
      <c r="D52" s="1019"/>
      <c r="E52" s="1020"/>
      <c r="F52" s="1020"/>
      <c r="G52" s="1018"/>
    </row>
  </sheetData>
  <sheetProtection password="CC71" sheet="1" objects="1" scenarios="1" selectLockedCells="1" selectUnlockedCells="1"/>
  <mergeCells count="11">
    <mergeCell ref="E5:E6"/>
    <mergeCell ref="F5:F6"/>
    <mergeCell ref="G5:G6"/>
    <mergeCell ref="A5:A6"/>
    <mergeCell ref="B5:B6"/>
    <mergeCell ref="C5:C6"/>
    <mergeCell ref="D5:D6"/>
    <mergeCell ref="A1:F1"/>
    <mergeCell ref="A2:F2"/>
    <mergeCell ref="A3:F3"/>
    <mergeCell ref="A4:F4"/>
  </mergeCells>
  <printOptions/>
  <pageMargins left="0.77" right="0.4" top="0.86" bottom="1" header="0.7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="90" zoomScaleSheetLayoutView="90" workbookViewId="0" topLeftCell="A1">
      <selection activeCell="J1" sqref="J1"/>
    </sheetView>
  </sheetViews>
  <sheetFormatPr defaultColWidth="9.140625" defaultRowHeight="21.75"/>
  <cols>
    <col min="1" max="1" width="4.00390625" style="353" customWidth="1"/>
    <col min="2" max="2" width="13.57421875" style="583" customWidth="1"/>
    <col min="3" max="3" width="16.00390625" style="583" customWidth="1"/>
    <col min="4" max="4" width="24.00390625" style="583" customWidth="1"/>
    <col min="5" max="5" width="32.57421875" style="583" customWidth="1"/>
    <col min="6" max="6" width="11.57421875" style="353" customWidth="1"/>
    <col min="7" max="7" width="11.57421875" style="419" customWidth="1"/>
    <col min="8" max="8" width="14.7109375" style="353" customWidth="1"/>
    <col min="9" max="9" width="15.28125" style="353" customWidth="1"/>
    <col min="10" max="16384" width="9.140625" style="353" customWidth="1"/>
  </cols>
  <sheetData>
    <row r="1" spans="1:9" ht="23.25">
      <c r="A1" s="1059" t="s">
        <v>171</v>
      </c>
      <c r="B1" s="1059"/>
      <c r="C1" s="1059"/>
      <c r="D1" s="1059"/>
      <c r="E1" s="1059"/>
      <c r="F1" s="1059"/>
      <c r="G1" s="1059"/>
      <c r="H1" s="1059"/>
      <c r="I1" s="1059"/>
    </row>
    <row r="2" spans="1:9" ht="23.25">
      <c r="A2" s="1060" t="s">
        <v>492</v>
      </c>
      <c r="B2" s="1060"/>
      <c r="C2" s="1060"/>
      <c r="D2" s="1060"/>
      <c r="E2" s="1060"/>
      <c r="F2" s="1060"/>
      <c r="G2" s="1060"/>
      <c r="H2" s="1060"/>
      <c r="I2" s="1060"/>
    </row>
    <row r="3" spans="2:8" ht="23.25">
      <c r="B3" s="582"/>
      <c r="C3" s="582"/>
      <c r="D3" s="582"/>
      <c r="E3" s="582"/>
      <c r="F3" s="358"/>
      <c r="G3" s="418"/>
      <c r="H3" s="358"/>
    </row>
    <row r="4" spans="1:8" ht="23.25">
      <c r="A4" s="354" t="s">
        <v>493</v>
      </c>
      <c r="H4" s="354"/>
    </row>
    <row r="5" spans="1:9" s="609" customFormat="1" ht="59.25" customHeight="1">
      <c r="A5" s="607" t="s">
        <v>64</v>
      </c>
      <c r="B5" s="608" t="s">
        <v>56</v>
      </c>
      <c r="C5" s="608" t="s">
        <v>57</v>
      </c>
      <c r="D5" s="608" t="s">
        <v>73</v>
      </c>
      <c r="E5" s="608" t="s">
        <v>74</v>
      </c>
      <c r="F5" s="607" t="s">
        <v>497</v>
      </c>
      <c r="G5" s="607" t="s">
        <v>77</v>
      </c>
      <c r="H5" s="356" t="s">
        <v>150</v>
      </c>
      <c r="I5" s="607" t="s">
        <v>41</v>
      </c>
    </row>
    <row r="6" spans="1:9" s="591" customFormat="1" ht="25.5" customHeight="1">
      <c r="A6" s="577">
        <v>1</v>
      </c>
      <c r="B6" s="596" t="s">
        <v>58</v>
      </c>
      <c r="C6" s="596" t="s">
        <v>466</v>
      </c>
      <c r="D6" s="596" t="s">
        <v>494</v>
      </c>
      <c r="E6" s="596" t="s">
        <v>495</v>
      </c>
      <c r="F6" s="597">
        <v>5760</v>
      </c>
      <c r="G6" s="597">
        <f>8200-F6</f>
        <v>2440</v>
      </c>
      <c r="H6" s="578">
        <f>SUM(F6:G6)</f>
        <v>8200</v>
      </c>
      <c r="I6" s="598" t="s">
        <v>506</v>
      </c>
    </row>
    <row r="7" spans="1:9" s="591" customFormat="1" ht="25.5" customHeight="1">
      <c r="A7" s="590"/>
      <c r="B7" s="599"/>
      <c r="C7" s="599"/>
      <c r="D7" s="599"/>
      <c r="E7" s="599" t="s">
        <v>496</v>
      </c>
      <c r="F7" s="600"/>
      <c r="G7" s="601"/>
      <c r="H7" s="602"/>
      <c r="I7" s="603"/>
    </row>
    <row r="8" spans="1:9" s="591" customFormat="1" ht="25.5" customHeight="1">
      <c r="A8" s="584">
        <v>2</v>
      </c>
      <c r="B8" s="585" t="s">
        <v>63</v>
      </c>
      <c r="C8" s="585" t="s">
        <v>102</v>
      </c>
      <c r="D8" s="585" t="s">
        <v>498</v>
      </c>
      <c r="E8" s="585" t="s">
        <v>502</v>
      </c>
      <c r="F8" s="604">
        <v>8130</v>
      </c>
      <c r="G8" s="604">
        <v>1500</v>
      </c>
      <c r="H8" s="581">
        <f>SUM(F8:G8)</f>
        <v>9630</v>
      </c>
      <c r="I8" s="359" t="s">
        <v>506</v>
      </c>
    </row>
    <row r="9" spans="1:9" s="591" customFormat="1" ht="25.5" customHeight="1">
      <c r="A9" s="586"/>
      <c r="B9" s="587"/>
      <c r="C9" s="587"/>
      <c r="D9" s="587" t="s">
        <v>499</v>
      </c>
      <c r="E9" s="587" t="s">
        <v>502</v>
      </c>
      <c r="F9" s="605">
        <v>8130</v>
      </c>
      <c r="G9" s="605">
        <v>1500</v>
      </c>
      <c r="H9" s="421">
        <f>SUM(F9:G9)</f>
        <v>9630</v>
      </c>
      <c r="I9" s="420" t="s">
        <v>506</v>
      </c>
    </row>
    <row r="10" spans="1:9" s="591" customFormat="1" ht="25.5" customHeight="1">
      <c r="A10" s="586"/>
      <c r="B10" s="587"/>
      <c r="C10" s="587"/>
      <c r="D10" s="587" t="s">
        <v>500</v>
      </c>
      <c r="E10" s="587" t="s">
        <v>502</v>
      </c>
      <c r="F10" s="605">
        <v>7940</v>
      </c>
      <c r="G10" s="605">
        <v>1500</v>
      </c>
      <c r="H10" s="421">
        <f>SUM(F10:G10)</f>
        <v>9440</v>
      </c>
      <c r="I10" s="420" t="s">
        <v>506</v>
      </c>
    </row>
    <row r="11" spans="1:9" s="591" customFormat="1" ht="25.5" customHeight="1">
      <c r="A11" s="586"/>
      <c r="B11" s="587"/>
      <c r="C11" s="587"/>
      <c r="D11" s="587" t="s">
        <v>501</v>
      </c>
      <c r="E11" s="587" t="s">
        <v>502</v>
      </c>
      <c r="F11" s="605">
        <v>7940</v>
      </c>
      <c r="G11" s="605">
        <v>1500</v>
      </c>
      <c r="H11" s="421">
        <f>SUM(F11:G11)</f>
        <v>9440</v>
      </c>
      <c r="I11" s="420" t="s">
        <v>506</v>
      </c>
    </row>
    <row r="12" spans="1:9" s="591" customFormat="1" ht="25.5" customHeight="1">
      <c r="A12" s="586"/>
      <c r="B12" s="587"/>
      <c r="C12" s="587"/>
      <c r="D12" s="420" t="s">
        <v>503</v>
      </c>
      <c r="E12" s="587"/>
      <c r="F12" s="605"/>
      <c r="G12" s="605"/>
      <c r="H12" s="421">
        <v>4098</v>
      </c>
      <c r="I12" s="420"/>
    </row>
    <row r="13" spans="1:9" s="591" customFormat="1" ht="25.5" customHeight="1">
      <c r="A13" s="588"/>
      <c r="B13" s="589"/>
      <c r="C13" s="589"/>
      <c r="D13" s="579" t="s">
        <v>504</v>
      </c>
      <c r="E13" s="589"/>
      <c r="F13" s="606"/>
      <c r="G13" s="606"/>
      <c r="H13" s="580">
        <v>774</v>
      </c>
      <c r="I13" s="579"/>
    </row>
    <row r="14" spans="1:9" s="591" customFormat="1" ht="25.5" customHeight="1">
      <c r="A14" s="355"/>
      <c r="B14" s="594"/>
      <c r="C14" s="594"/>
      <c r="D14" s="594"/>
      <c r="E14" s="594"/>
      <c r="F14" s="593"/>
      <c r="G14" s="595" t="s">
        <v>505</v>
      </c>
      <c r="H14" s="357">
        <f>SUM(H8:H13)</f>
        <v>43012</v>
      </c>
      <c r="I14" s="592"/>
    </row>
    <row r="15" spans="1:9" s="591" customFormat="1" ht="25.5" customHeight="1">
      <c r="A15" s="592"/>
      <c r="B15" s="1058" t="s">
        <v>70</v>
      </c>
      <c r="C15" s="1058"/>
      <c r="D15" s="1058"/>
      <c r="E15" s="1058"/>
      <c r="F15" s="1058"/>
      <c r="G15" s="1058"/>
      <c r="H15" s="357">
        <f>SUM(H6,H14)</f>
        <v>51212</v>
      </c>
      <c r="I15" s="592"/>
    </row>
  </sheetData>
  <sheetProtection password="CC71" sheet="1" objects="1" scenarios="1" selectLockedCells="1" selectUnlockedCells="1"/>
  <mergeCells count="3">
    <mergeCell ref="B15:G15"/>
    <mergeCell ref="A1:I1"/>
    <mergeCell ref="A2:I2"/>
  </mergeCells>
  <printOptions/>
  <pageMargins left="0.65" right="0.38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AY28"/>
  <sheetViews>
    <sheetView view="pageBreakPreview" zoomScaleSheetLayoutView="100" workbookViewId="0" topLeftCell="A1">
      <selection activeCell="W1" sqref="W1"/>
    </sheetView>
  </sheetViews>
  <sheetFormatPr defaultColWidth="9.140625" defaultRowHeight="21.75"/>
  <cols>
    <col min="1" max="1" width="2.57421875" style="26" customWidth="1"/>
    <col min="2" max="2" width="7.57421875" style="163" customWidth="1"/>
    <col min="3" max="3" width="12.8515625" style="163" customWidth="1"/>
    <col min="4" max="4" width="18.57421875" style="164" customWidth="1"/>
    <col min="5" max="5" width="15.28125" style="162" customWidth="1"/>
    <col min="6" max="6" width="7.8515625" style="165" customWidth="1"/>
    <col min="7" max="7" width="7.57421875" style="166" customWidth="1"/>
    <col min="8" max="8" width="8.421875" style="167" customWidth="1"/>
    <col min="9" max="9" width="9.28125" style="175" customWidth="1"/>
    <col min="10" max="10" width="2.28125" style="168" customWidth="1"/>
    <col min="11" max="11" width="4.8515625" style="169" customWidth="1"/>
    <col min="12" max="12" width="6.140625" style="170" customWidth="1"/>
    <col min="13" max="13" width="6.421875" style="171" customWidth="1"/>
    <col min="14" max="14" width="6.8515625" style="172" customWidth="1"/>
    <col min="15" max="15" width="2.421875" style="173" customWidth="1"/>
    <col min="16" max="16" width="5.8515625" style="165" customWidth="1"/>
    <col min="17" max="17" width="5.421875" style="174" customWidth="1"/>
    <col min="18" max="18" width="5.8515625" style="175" customWidth="1"/>
    <col min="19" max="19" width="4.7109375" style="174" customWidth="1"/>
    <col min="20" max="20" width="6.421875" style="165" customWidth="1"/>
    <col min="21" max="21" width="6.140625" style="175" customWidth="1"/>
    <col min="22" max="22" width="11.8515625" style="175" customWidth="1"/>
    <col min="23" max="23" width="2.7109375" style="2" customWidth="1"/>
    <col min="24" max="27" width="5.8515625" style="2" customWidth="1"/>
    <col min="28" max="28" width="6.8515625" style="2" customWidth="1"/>
    <col min="29" max="29" width="5.7109375" style="2" customWidth="1"/>
    <col min="30" max="30" width="6.421875" style="2" customWidth="1"/>
    <col min="31" max="31" width="7.00390625" style="3" customWidth="1"/>
    <col min="32" max="32" width="8.00390625" style="3" customWidth="1"/>
    <col min="33" max="34" width="5.140625" style="2" customWidth="1"/>
    <col min="35" max="35" width="6.00390625" style="2" customWidth="1"/>
    <col min="36" max="36" width="7.7109375" style="4" customWidth="1"/>
    <col min="37" max="51" width="9.140625" style="4" customWidth="1"/>
    <col min="52" max="16384" width="9.140625" style="5" customWidth="1"/>
  </cols>
  <sheetData>
    <row r="1" spans="1:35" ht="24" customHeight="1">
      <c r="A1" s="1069" t="s">
        <v>112</v>
      </c>
      <c r="B1" s="1069"/>
      <c r="C1" s="1069"/>
      <c r="D1" s="1069"/>
      <c r="E1" s="1069"/>
      <c r="F1" s="1069"/>
      <c r="G1" s="1069"/>
      <c r="H1" s="1069"/>
      <c r="I1" s="1069"/>
      <c r="J1" s="1069"/>
      <c r="K1" s="1069"/>
      <c r="L1" s="1069"/>
      <c r="M1" s="1069"/>
      <c r="N1" s="1069"/>
      <c r="O1" s="1069"/>
      <c r="P1" s="1069"/>
      <c r="Q1" s="1069"/>
      <c r="R1" s="1069"/>
      <c r="S1" s="1069"/>
      <c r="T1" s="1069"/>
      <c r="U1" s="1069"/>
      <c r="V1" s="1069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24" customHeight="1">
      <c r="A2" s="1069" t="s">
        <v>47</v>
      </c>
      <c r="B2" s="1069"/>
      <c r="C2" s="1069"/>
      <c r="D2" s="1069"/>
      <c r="E2" s="1069"/>
      <c r="F2" s="1069"/>
      <c r="G2" s="1069"/>
      <c r="H2" s="1069"/>
      <c r="I2" s="1069"/>
      <c r="J2" s="1069"/>
      <c r="K2" s="1069"/>
      <c r="L2" s="1069"/>
      <c r="M2" s="1069"/>
      <c r="N2" s="1069"/>
      <c r="O2" s="1069"/>
      <c r="P2" s="1069"/>
      <c r="Q2" s="1069"/>
      <c r="R2" s="1069"/>
      <c r="S2" s="1069"/>
      <c r="T2" s="1069"/>
      <c r="U2" s="1069"/>
      <c r="V2" s="1069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22" ht="24" customHeight="1">
      <c r="A3" s="1070" t="s">
        <v>507</v>
      </c>
      <c r="B3" s="1071"/>
      <c r="C3" s="1071"/>
      <c r="D3" s="1071"/>
      <c r="E3" s="1071"/>
      <c r="F3" s="1071"/>
      <c r="G3" s="1071"/>
      <c r="H3" s="1071"/>
      <c r="I3" s="1071"/>
      <c r="J3" s="1071"/>
      <c r="K3" s="1071"/>
      <c r="L3" s="1071"/>
      <c r="M3" s="1071"/>
      <c r="N3" s="1071"/>
      <c r="O3" s="1071"/>
      <c r="P3" s="1071"/>
      <c r="Q3" s="1071"/>
      <c r="R3" s="1071"/>
      <c r="S3" s="1071"/>
      <c r="T3" s="1071"/>
      <c r="U3" s="1071"/>
      <c r="V3" s="1071"/>
    </row>
    <row r="4" spans="1:36" ht="21.75" customHeight="1">
      <c r="A4" s="1063" t="s">
        <v>64</v>
      </c>
      <c r="B4" s="1063" t="s">
        <v>56</v>
      </c>
      <c r="C4" s="1065" t="s">
        <v>57</v>
      </c>
      <c r="D4" s="1063" t="s">
        <v>73</v>
      </c>
      <c r="E4" s="1063" t="s">
        <v>74</v>
      </c>
      <c r="F4" s="1073" t="s">
        <v>0</v>
      </c>
      <c r="G4" s="1074"/>
      <c r="H4" s="1074"/>
      <c r="I4" s="1075"/>
      <c r="J4" s="1076" t="s">
        <v>75</v>
      </c>
      <c r="K4" s="1077"/>
      <c r="L4" s="1077"/>
      <c r="M4" s="1078"/>
      <c r="N4" s="1073" t="s">
        <v>76</v>
      </c>
      <c r="O4" s="1074"/>
      <c r="P4" s="1074"/>
      <c r="Q4" s="1074"/>
      <c r="R4" s="1075"/>
      <c r="S4" s="1073" t="s">
        <v>77</v>
      </c>
      <c r="T4" s="1074"/>
      <c r="U4" s="1075"/>
      <c r="V4" s="1072" t="s">
        <v>71</v>
      </c>
      <c r="AB4" s="1068"/>
      <c r="AC4" s="1068"/>
      <c r="AD4" s="1068"/>
      <c r="AE4" s="1068"/>
      <c r="AF4" s="1068"/>
      <c r="AG4" s="1068"/>
      <c r="AH4" s="1068"/>
      <c r="AI4" s="1068"/>
      <c r="AJ4" s="1067"/>
    </row>
    <row r="5" spans="1:51" ht="30" customHeight="1">
      <c r="A5" s="1064"/>
      <c r="B5" s="1064"/>
      <c r="C5" s="1066"/>
      <c r="D5" s="1064"/>
      <c r="E5" s="1064"/>
      <c r="F5" s="53" t="s">
        <v>174</v>
      </c>
      <c r="G5" s="53" t="s">
        <v>173</v>
      </c>
      <c r="H5" s="54" t="s">
        <v>114</v>
      </c>
      <c r="I5" s="55" t="s">
        <v>22</v>
      </c>
      <c r="J5" s="56" t="s">
        <v>78</v>
      </c>
      <c r="K5" s="57" t="s">
        <v>1</v>
      </c>
      <c r="L5" s="58" t="s">
        <v>114</v>
      </c>
      <c r="M5" s="59" t="s">
        <v>22</v>
      </c>
      <c r="N5" s="60" t="s">
        <v>79</v>
      </c>
      <c r="O5" s="61" t="s">
        <v>78</v>
      </c>
      <c r="P5" s="62" t="s">
        <v>1</v>
      </c>
      <c r="Q5" s="63" t="s">
        <v>114</v>
      </c>
      <c r="R5" s="64" t="s">
        <v>22</v>
      </c>
      <c r="S5" s="65" t="s">
        <v>1</v>
      </c>
      <c r="T5" s="54" t="s">
        <v>114</v>
      </c>
      <c r="U5" s="66" t="s">
        <v>22</v>
      </c>
      <c r="V5" s="1072"/>
      <c r="W5" s="4"/>
      <c r="X5" s="4"/>
      <c r="Y5" s="4"/>
      <c r="Z5" s="4"/>
      <c r="AA5" s="4"/>
      <c r="AB5" s="12"/>
      <c r="AC5" s="12"/>
      <c r="AD5" s="14"/>
      <c r="AE5" s="15"/>
      <c r="AF5" s="14"/>
      <c r="AG5" s="12"/>
      <c r="AH5" s="1068"/>
      <c r="AI5" s="1068"/>
      <c r="AJ5" s="1067"/>
      <c r="AK5" s="12"/>
      <c r="AL5" s="12"/>
      <c r="AM5" s="12"/>
      <c r="AN5" s="12"/>
      <c r="AO5" s="12"/>
      <c r="AP5" s="12"/>
      <c r="AQ5" s="12"/>
      <c r="AT5" s="16"/>
      <c r="AU5" s="17"/>
      <c r="AV5" s="16"/>
      <c r="AW5" s="16"/>
      <c r="AX5" s="16"/>
      <c r="AY5" s="16"/>
    </row>
    <row r="6" spans="1:51" s="4" customFormat="1" ht="24.75" customHeight="1">
      <c r="A6" s="24">
        <v>1</v>
      </c>
      <c r="B6" s="67" t="s">
        <v>62</v>
      </c>
      <c r="C6" s="67" t="s">
        <v>8</v>
      </c>
      <c r="D6" s="68" t="s">
        <v>50</v>
      </c>
      <c r="E6" s="67" t="s">
        <v>51</v>
      </c>
      <c r="F6" s="69">
        <v>20590</v>
      </c>
      <c r="G6" s="69">
        <v>20990</v>
      </c>
      <c r="H6" s="70" t="s">
        <v>508</v>
      </c>
      <c r="I6" s="29">
        <f>(G6-F6)*3</f>
        <v>1200</v>
      </c>
      <c r="J6" s="232"/>
      <c r="K6" s="71"/>
      <c r="L6" s="72"/>
      <c r="M6" s="73"/>
      <c r="N6" s="233"/>
      <c r="O6" s="74"/>
      <c r="P6" s="74"/>
      <c r="Q6" s="234"/>
      <c r="R6" s="235"/>
      <c r="S6" s="237"/>
      <c r="T6" s="238"/>
      <c r="U6" s="236"/>
      <c r="V6" s="75">
        <f>SUM(I6,M6,R6,U6)</f>
        <v>1200</v>
      </c>
      <c r="W6" s="12"/>
      <c r="X6" s="12"/>
      <c r="Y6" s="12"/>
      <c r="Z6" s="12"/>
      <c r="AA6" s="12"/>
      <c r="AB6" s="12"/>
      <c r="AC6" s="12"/>
      <c r="AD6" s="14"/>
      <c r="AE6" s="15"/>
      <c r="AF6" s="14"/>
      <c r="AG6" s="12"/>
      <c r="AH6" s="12"/>
      <c r="AI6" s="12"/>
      <c r="AJ6" s="13"/>
      <c r="AK6" s="12"/>
      <c r="AL6" s="12"/>
      <c r="AM6" s="12"/>
      <c r="AN6" s="12"/>
      <c r="AO6" s="12"/>
      <c r="AP6" s="12"/>
      <c r="AQ6" s="12"/>
      <c r="AT6" s="16"/>
      <c r="AU6" s="17"/>
      <c r="AV6" s="16"/>
      <c r="AW6" s="16"/>
      <c r="AX6" s="16"/>
      <c r="AY6" s="16"/>
    </row>
    <row r="7" spans="1:51" s="4" customFormat="1" ht="24.75" customHeight="1">
      <c r="A7" s="224">
        <v>2</v>
      </c>
      <c r="B7" s="224"/>
      <c r="C7" s="224"/>
      <c r="D7" s="225" t="s">
        <v>52</v>
      </c>
      <c r="E7" s="226" t="s">
        <v>80</v>
      </c>
      <c r="F7" s="76">
        <v>19390</v>
      </c>
      <c r="G7" s="76">
        <v>20180</v>
      </c>
      <c r="H7" s="239" t="s">
        <v>508</v>
      </c>
      <c r="I7" s="611">
        <f>(G7-F7)*3</f>
        <v>2370</v>
      </c>
      <c r="J7" s="240"/>
      <c r="K7" s="241"/>
      <c r="L7" s="242"/>
      <c r="M7" s="243"/>
      <c r="N7" s="244"/>
      <c r="O7" s="77"/>
      <c r="P7" s="77"/>
      <c r="Q7" s="245"/>
      <c r="R7" s="246"/>
      <c r="S7" s="248"/>
      <c r="T7" s="249"/>
      <c r="U7" s="247"/>
      <c r="V7" s="223">
        <f>SUM(I7,M7,R7,U7)</f>
        <v>2370</v>
      </c>
      <c r="W7" s="12"/>
      <c r="X7" s="12"/>
      <c r="Y7" s="12"/>
      <c r="Z7" s="12"/>
      <c r="AA7" s="12"/>
      <c r="AB7" s="12"/>
      <c r="AC7" s="12"/>
      <c r="AD7" s="14"/>
      <c r="AE7" s="15"/>
      <c r="AF7" s="14"/>
      <c r="AG7" s="12"/>
      <c r="AH7" s="12"/>
      <c r="AI7" s="12"/>
      <c r="AJ7" s="13"/>
      <c r="AK7" s="12"/>
      <c r="AL7" s="12"/>
      <c r="AM7" s="12"/>
      <c r="AN7" s="12"/>
      <c r="AO7" s="12"/>
      <c r="AP7" s="12"/>
      <c r="AQ7" s="12"/>
      <c r="AT7" s="16"/>
      <c r="AU7" s="17"/>
      <c r="AV7" s="16"/>
      <c r="AW7" s="16"/>
      <c r="AX7" s="16"/>
      <c r="AY7" s="16"/>
    </row>
    <row r="8" spans="1:51" s="4" customFormat="1" ht="24.75" customHeight="1">
      <c r="A8" s="22">
        <v>3</v>
      </c>
      <c r="B8" s="22"/>
      <c r="C8" s="22"/>
      <c r="D8" s="78" t="s">
        <v>53</v>
      </c>
      <c r="E8" s="79" t="s">
        <v>54</v>
      </c>
      <c r="F8" s="80">
        <v>12440</v>
      </c>
      <c r="G8" s="80">
        <v>12440</v>
      </c>
      <c r="H8" s="138" t="s">
        <v>508</v>
      </c>
      <c r="I8" s="612">
        <f>(G8-F8)*3</f>
        <v>0</v>
      </c>
      <c r="J8" s="81">
        <v>2</v>
      </c>
      <c r="K8" s="82">
        <v>248</v>
      </c>
      <c r="L8" s="138" t="s">
        <v>508</v>
      </c>
      <c r="M8" s="83">
        <f>K8*3</f>
        <v>744</v>
      </c>
      <c r="N8" s="84"/>
      <c r="O8" s="85"/>
      <c r="P8" s="85"/>
      <c r="Q8" s="86"/>
      <c r="R8" s="87"/>
      <c r="S8" s="89"/>
      <c r="T8" s="90"/>
      <c r="U8" s="88"/>
      <c r="V8" s="91">
        <f>SUM(I8,M8,R8,U8)</f>
        <v>744</v>
      </c>
      <c r="W8" s="12"/>
      <c r="X8" s="12"/>
      <c r="Y8" s="12"/>
      <c r="Z8" s="12"/>
      <c r="AA8" s="12"/>
      <c r="AB8" s="12"/>
      <c r="AC8" s="12"/>
      <c r="AD8" s="14"/>
      <c r="AE8" s="15"/>
      <c r="AF8" s="14"/>
      <c r="AG8" s="12"/>
      <c r="AH8" s="12"/>
      <c r="AI8" s="12"/>
      <c r="AJ8" s="13"/>
      <c r="AK8" s="12"/>
      <c r="AL8" s="12"/>
      <c r="AM8" s="12"/>
      <c r="AN8" s="12"/>
      <c r="AO8" s="12"/>
      <c r="AP8" s="12"/>
      <c r="AQ8" s="12"/>
      <c r="AT8" s="16"/>
      <c r="AU8" s="17"/>
      <c r="AV8" s="16"/>
      <c r="AW8" s="16"/>
      <c r="AX8" s="16"/>
      <c r="AY8" s="16"/>
    </row>
    <row r="9" spans="1:51" s="4" customFormat="1" ht="18.75" customHeight="1">
      <c r="A9" s="34"/>
      <c r="B9" s="34"/>
      <c r="C9" s="34"/>
      <c r="D9" s="92"/>
      <c r="E9" s="93"/>
      <c r="F9" s="94"/>
      <c r="G9" s="95"/>
      <c r="H9" s="96" t="s">
        <v>42</v>
      </c>
      <c r="I9" s="422">
        <f>SUM(I6:I8)</f>
        <v>3570</v>
      </c>
      <c r="J9" s="622"/>
      <c r="K9" s="120"/>
      <c r="L9" s="623"/>
      <c r="M9" s="120">
        <f>SUM(M6:M8)</f>
        <v>744</v>
      </c>
      <c r="N9" s="624"/>
      <c r="O9" s="124"/>
      <c r="P9" s="124"/>
      <c r="Q9" s="625"/>
      <c r="R9" s="626"/>
      <c r="S9" s="627"/>
      <c r="T9" s="55"/>
      <c r="U9" s="125"/>
      <c r="V9" s="178">
        <f>SUM(V6:V8)</f>
        <v>4314</v>
      </c>
      <c r="W9" s="12"/>
      <c r="X9" s="12"/>
      <c r="Y9" s="12"/>
      <c r="Z9" s="12"/>
      <c r="AA9" s="12"/>
      <c r="AB9" s="12"/>
      <c r="AC9" s="12"/>
      <c r="AD9" s="14"/>
      <c r="AE9" s="15"/>
      <c r="AF9" s="14"/>
      <c r="AG9" s="12"/>
      <c r="AH9" s="12"/>
      <c r="AI9" s="12"/>
      <c r="AJ9" s="13"/>
      <c r="AK9" s="12"/>
      <c r="AL9" s="12"/>
      <c r="AM9" s="12"/>
      <c r="AN9" s="12"/>
      <c r="AO9" s="12"/>
      <c r="AP9" s="12"/>
      <c r="AQ9" s="12"/>
      <c r="AT9" s="16"/>
      <c r="AU9" s="17"/>
      <c r="AV9" s="16"/>
      <c r="AW9" s="16"/>
      <c r="AX9" s="16"/>
      <c r="AY9" s="16"/>
    </row>
    <row r="10" spans="1:51" s="4" customFormat="1" ht="9" customHeight="1">
      <c r="A10" s="34"/>
      <c r="B10" s="34"/>
      <c r="C10" s="34"/>
      <c r="D10" s="92"/>
      <c r="E10" s="93"/>
      <c r="F10" s="94"/>
      <c r="G10" s="95"/>
      <c r="H10" s="97"/>
      <c r="I10" s="94"/>
      <c r="J10" s="98"/>
      <c r="K10" s="99"/>
      <c r="L10" s="100"/>
      <c r="M10" s="99"/>
      <c r="N10" s="101"/>
      <c r="O10" s="102"/>
      <c r="P10" s="102"/>
      <c r="Q10" s="103"/>
      <c r="R10" s="104"/>
      <c r="S10" s="106"/>
      <c r="T10" s="12"/>
      <c r="U10" s="105"/>
      <c r="V10" s="107"/>
      <c r="W10" s="12"/>
      <c r="X10" s="12"/>
      <c r="Y10" s="12"/>
      <c r="Z10" s="12"/>
      <c r="AA10" s="12"/>
      <c r="AB10" s="12"/>
      <c r="AC10" s="12"/>
      <c r="AD10" s="14"/>
      <c r="AE10" s="15"/>
      <c r="AF10" s="14"/>
      <c r="AG10" s="12"/>
      <c r="AH10" s="12"/>
      <c r="AI10" s="12"/>
      <c r="AJ10" s="13"/>
      <c r="AK10" s="12"/>
      <c r="AL10" s="12"/>
      <c r="AM10" s="12"/>
      <c r="AN10" s="12"/>
      <c r="AO10" s="12"/>
      <c r="AP10" s="12"/>
      <c r="AQ10" s="12"/>
      <c r="AT10" s="16"/>
      <c r="AU10" s="17"/>
      <c r="AV10" s="16"/>
      <c r="AW10" s="16"/>
      <c r="AX10" s="16"/>
      <c r="AY10" s="16"/>
    </row>
    <row r="11" spans="1:51" s="4" customFormat="1" ht="24.75" customHeight="1">
      <c r="A11" s="25">
        <v>4</v>
      </c>
      <c r="B11" s="109" t="s">
        <v>62</v>
      </c>
      <c r="C11" s="109" t="s">
        <v>109</v>
      </c>
      <c r="D11" s="108" t="s">
        <v>2</v>
      </c>
      <c r="E11" s="109" t="s">
        <v>85</v>
      </c>
      <c r="F11" s="117">
        <v>15260</v>
      </c>
      <c r="G11" s="111">
        <v>15260</v>
      </c>
      <c r="H11" s="70" t="s">
        <v>508</v>
      </c>
      <c r="I11" s="112">
        <v>0</v>
      </c>
      <c r="J11" s="118">
        <v>2</v>
      </c>
      <c r="K11" s="119">
        <v>305</v>
      </c>
      <c r="L11" s="70" t="s">
        <v>508</v>
      </c>
      <c r="M11" s="120">
        <f>K11*3</f>
        <v>915</v>
      </c>
      <c r="N11" s="121"/>
      <c r="O11" s="122"/>
      <c r="P11" s="122"/>
      <c r="Q11" s="123"/>
      <c r="R11" s="124"/>
      <c r="S11" s="126"/>
      <c r="T11" s="37"/>
      <c r="U11" s="125"/>
      <c r="V11" s="178">
        <f>SUM(I11,M11,R11,U11)</f>
        <v>915</v>
      </c>
      <c r="W11" s="12"/>
      <c r="X11" s="12"/>
      <c r="Y11" s="12"/>
      <c r="Z11" s="12"/>
      <c r="AA11" s="12"/>
      <c r="AB11" s="12"/>
      <c r="AC11" s="12"/>
      <c r="AD11" s="14"/>
      <c r="AE11" s="15"/>
      <c r="AF11" s="14"/>
      <c r="AG11" s="12"/>
      <c r="AH11" s="12"/>
      <c r="AI11" s="12"/>
      <c r="AJ11" s="13"/>
      <c r="AK11" s="12"/>
      <c r="AL11" s="12"/>
      <c r="AM11" s="12"/>
      <c r="AN11" s="12"/>
      <c r="AO11" s="12"/>
      <c r="AP11" s="12"/>
      <c r="AQ11" s="12"/>
      <c r="AT11" s="16"/>
      <c r="AU11" s="17"/>
      <c r="AV11" s="16"/>
      <c r="AW11" s="16"/>
      <c r="AX11" s="16"/>
      <c r="AY11" s="16"/>
    </row>
    <row r="12" spans="1:51" ht="24.75" customHeight="1">
      <c r="A12" s="25">
        <v>5</v>
      </c>
      <c r="B12" s="108" t="s">
        <v>62</v>
      </c>
      <c r="C12" s="109" t="s">
        <v>68</v>
      </c>
      <c r="D12" s="108" t="s">
        <v>82</v>
      </c>
      <c r="E12" s="109" t="s">
        <v>83</v>
      </c>
      <c r="F12" s="111">
        <v>21820</v>
      </c>
      <c r="G12" s="111">
        <v>22250</v>
      </c>
      <c r="H12" s="70" t="s">
        <v>508</v>
      </c>
      <c r="I12" s="422">
        <f aca="true" t="shared" si="0" ref="I12:I20">(G12-F12)*3</f>
        <v>1290</v>
      </c>
      <c r="J12" s="113"/>
      <c r="K12" s="127"/>
      <c r="L12" s="114"/>
      <c r="M12" s="120"/>
      <c r="N12" s="110"/>
      <c r="O12" s="115"/>
      <c r="P12" s="111"/>
      <c r="Q12" s="116"/>
      <c r="R12" s="112"/>
      <c r="S12" s="116"/>
      <c r="T12" s="128"/>
      <c r="U12" s="112"/>
      <c r="V12" s="178">
        <f aca="true" t="shared" si="1" ref="V12:V20">SUM(I12,M12,R12,U12)</f>
        <v>1290</v>
      </c>
      <c r="AF12" s="17"/>
      <c r="AJ12" s="2"/>
      <c r="AK12" s="2"/>
      <c r="AL12" s="2"/>
      <c r="AM12" s="2"/>
      <c r="AN12" s="2"/>
      <c r="AO12" s="2"/>
      <c r="AP12" s="2"/>
      <c r="AQ12" s="2"/>
      <c r="AT12" s="16"/>
      <c r="AU12" s="17"/>
      <c r="AV12" s="16"/>
      <c r="AW12" s="16"/>
      <c r="AX12" s="16"/>
      <c r="AY12" s="16"/>
    </row>
    <row r="13" spans="1:51" ht="24.75" customHeight="1">
      <c r="A13" s="25">
        <v>6</v>
      </c>
      <c r="B13" s="108" t="s">
        <v>62</v>
      </c>
      <c r="C13" s="109" t="s">
        <v>106</v>
      </c>
      <c r="D13" s="108" t="s">
        <v>107</v>
      </c>
      <c r="E13" s="109" t="s">
        <v>85</v>
      </c>
      <c r="F13" s="111">
        <v>15260</v>
      </c>
      <c r="G13" s="111">
        <v>15260</v>
      </c>
      <c r="H13" s="70" t="s">
        <v>508</v>
      </c>
      <c r="I13" s="422">
        <f t="shared" si="0"/>
        <v>0</v>
      </c>
      <c r="J13" s="113" t="s">
        <v>101</v>
      </c>
      <c r="K13" s="119">
        <v>305</v>
      </c>
      <c r="L13" s="70" t="s">
        <v>508</v>
      </c>
      <c r="M13" s="120">
        <f>K13*3</f>
        <v>915</v>
      </c>
      <c r="N13" s="110"/>
      <c r="O13" s="115"/>
      <c r="P13" s="111"/>
      <c r="Q13" s="116"/>
      <c r="R13" s="112"/>
      <c r="S13" s="116"/>
      <c r="T13" s="128"/>
      <c r="U13" s="112"/>
      <c r="V13" s="178">
        <f t="shared" si="1"/>
        <v>915</v>
      </c>
      <c r="AF13" s="17"/>
      <c r="AJ13" s="2"/>
      <c r="AK13" s="2"/>
      <c r="AL13" s="2"/>
      <c r="AM13" s="2"/>
      <c r="AN13" s="2"/>
      <c r="AO13" s="2"/>
      <c r="AP13" s="2"/>
      <c r="AQ13" s="2"/>
      <c r="AT13" s="16"/>
      <c r="AU13" s="17"/>
      <c r="AV13" s="16"/>
      <c r="AW13" s="16"/>
      <c r="AX13" s="16"/>
      <c r="AY13" s="16"/>
    </row>
    <row r="14" spans="1:51" s="21" customFormat="1" ht="24.75" customHeight="1">
      <c r="A14" s="25">
        <v>7</v>
      </c>
      <c r="B14" s="108" t="s">
        <v>67</v>
      </c>
      <c r="C14" s="108" t="s">
        <v>164</v>
      </c>
      <c r="D14" s="108" t="s">
        <v>4</v>
      </c>
      <c r="E14" s="109" t="s">
        <v>5</v>
      </c>
      <c r="F14" s="111">
        <v>18640</v>
      </c>
      <c r="G14" s="111">
        <v>19010</v>
      </c>
      <c r="H14" s="70" t="s">
        <v>508</v>
      </c>
      <c r="I14" s="422">
        <f t="shared" si="0"/>
        <v>1110</v>
      </c>
      <c r="J14" s="150"/>
      <c r="K14" s="127"/>
      <c r="L14" s="114"/>
      <c r="M14" s="129"/>
      <c r="N14" s="111"/>
      <c r="O14" s="115"/>
      <c r="P14" s="111"/>
      <c r="Q14" s="116"/>
      <c r="R14" s="112"/>
      <c r="S14" s="116"/>
      <c r="T14" s="128"/>
      <c r="U14" s="112"/>
      <c r="V14" s="178">
        <f t="shared" si="1"/>
        <v>1110</v>
      </c>
      <c r="W14" s="1"/>
      <c r="X14" s="1"/>
      <c r="Y14" s="1"/>
      <c r="Z14" s="1"/>
      <c r="AA14" s="1"/>
      <c r="AB14" s="1"/>
      <c r="AC14" s="1"/>
      <c r="AD14" s="1"/>
      <c r="AE14" s="19"/>
      <c r="AF14" s="19"/>
      <c r="AG14" s="1"/>
      <c r="AH14" s="1"/>
      <c r="AI14" s="1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</row>
    <row r="15" spans="1:36" ht="23.25" customHeight="1">
      <c r="A15" s="25">
        <v>8</v>
      </c>
      <c r="B15" s="108" t="s">
        <v>59</v>
      </c>
      <c r="C15" s="108" t="s">
        <v>95</v>
      </c>
      <c r="D15" s="108" t="s">
        <v>96</v>
      </c>
      <c r="E15" s="109" t="s">
        <v>97</v>
      </c>
      <c r="F15" s="111">
        <v>24870</v>
      </c>
      <c r="G15" s="111">
        <v>25310</v>
      </c>
      <c r="H15" s="70" t="s">
        <v>508</v>
      </c>
      <c r="I15" s="422">
        <f t="shared" si="0"/>
        <v>1320</v>
      </c>
      <c r="J15" s="150"/>
      <c r="K15" s="127"/>
      <c r="L15" s="114"/>
      <c r="M15" s="129"/>
      <c r="N15" s="110"/>
      <c r="O15" s="115"/>
      <c r="P15" s="111"/>
      <c r="Q15" s="116"/>
      <c r="R15" s="112"/>
      <c r="S15" s="116"/>
      <c r="T15" s="128"/>
      <c r="U15" s="112"/>
      <c r="V15" s="178">
        <f t="shared" si="1"/>
        <v>1320</v>
      </c>
      <c r="AB15" s="17"/>
      <c r="AF15" s="16"/>
      <c r="AJ15" s="2"/>
    </row>
    <row r="16" spans="1:36" ht="23.25" customHeight="1">
      <c r="A16" s="25">
        <v>9</v>
      </c>
      <c r="B16" s="108" t="s">
        <v>58</v>
      </c>
      <c r="C16" s="108" t="s">
        <v>99</v>
      </c>
      <c r="D16" s="108" t="s">
        <v>100</v>
      </c>
      <c r="E16" s="109" t="s">
        <v>87</v>
      </c>
      <c r="F16" s="111">
        <v>10030</v>
      </c>
      <c r="G16" s="111">
        <v>10240</v>
      </c>
      <c r="H16" s="70" t="s">
        <v>508</v>
      </c>
      <c r="I16" s="422">
        <f t="shared" si="0"/>
        <v>630</v>
      </c>
      <c r="J16" s="150"/>
      <c r="K16" s="127"/>
      <c r="L16" s="114"/>
      <c r="M16" s="129"/>
      <c r="N16" s="110"/>
      <c r="O16" s="115"/>
      <c r="P16" s="111"/>
      <c r="Q16" s="116"/>
      <c r="R16" s="112"/>
      <c r="S16" s="116">
        <v>1460</v>
      </c>
      <c r="T16" s="70" t="s">
        <v>508</v>
      </c>
      <c r="U16" s="112">
        <f>S16*3</f>
        <v>4380</v>
      </c>
      <c r="V16" s="178">
        <f t="shared" si="1"/>
        <v>5010</v>
      </c>
      <c r="AD16" s="16"/>
      <c r="AJ16" s="11"/>
    </row>
    <row r="17" spans="1:36" ht="23.25" customHeight="1">
      <c r="A17" s="25">
        <v>10</v>
      </c>
      <c r="B17" s="108" t="s">
        <v>58</v>
      </c>
      <c r="C17" s="108" t="s">
        <v>146</v>
      </c>
      <c r="D17" s="108" t="s">
        <v>147</v>
      </c>
      <c r="E17" s="109" t="s">
        <v>87</v>
      </c>
      <c r="F17" s="111">
        <v>11960</v>
      </c>
      <c r="G17" s="111">
        <v>12200</v>
      </c>
      <c r="H17" s="70" t="s">
        <v>508</v>
      </c>
      <c r="I17" s="422">
        <f t="shared" si="0"/>
        <v>720</v>
      </c>
      <c r="J17" s="150"/>
      <c r="K17" s="127"/>
      <c r="L17" s="179"/>
      <c r="M17" s="129"/>
      <c r="N17" s="110"/>
      <c r="O17" s="115"/>
      <c r="P17" s="111"/>
      <c r="Q17" s="116"/>
      <c r="R17" s="112"/>
      <c r="S17" s="116"/>
      <c r="T17" s="151"/>
      <c r="U17" s="112"/>
      <c r="V17" s="178">
        <f t="shared" si="1"/>
        <v>720</v>
      </c>
      <c r="AD17" s="16"/>
      <c r="AJ17" s="11"/>
    </row>
    <row r="18" spans="1:22" ht="23.25" customHeight="1">
      <c r="A18" s="25">
        <v>11</v>
      </c>
      <c r="B18" s="108" t="s">
        <v>63</v>
      </c>
      <c r="C18" s="108" t="s">
        <v>36</v>
      </c>
      <c r="D18" s="108" t="s">
        <v>81</v>
      </c>
      <c r="E18" s="109" t="s">
        <v>85</v>
      </c>
      <c r="F18" s="111">
        <v>15260</v>
      </c>
      <c r="G18" s="111">
        <v>15260</v>
      </c>
      <c r="H18" s="70" t="s">
        <v>508</v>
      </c>
      <c r="I18" s="422">
        <f t="shared" si="0"/>
        <v>0</v>
      </c>
      <c r="J18" s="150" t="s">
        <v>101</v>
      </c>
      <c r="K18" s="119">
        <v>305</v>
      </c>
      <c r="L18" s="70" t="s">
        <v>508</v>
      </c>
      <c r="M18" s="120">
        <f>K18*3</f>
        <v>915</v>
      </c>
      <c r="N18" s="110"/>
      <c r="O18" s="115"/>
      <c r="P18" s="111"/>
      <c r="Q18" s="151"/>
      <c r="R18" s="112"/>
      <c r="S18" s="116"/>
      <c r="T18" s="128"/>
      <c r="U18" s="112"/>
      <c r="V18" s="178">
        <f t="shared" si="1"/>
        <v>915</v>
      </c>
    </row>
    <row r="19" spans="1:22" ht="23.25" customHeight="1">
      <c r="A19" s="25">
        <v>12</v>
      </c>
      <c r="B19" s="108" t="s">
        <v>137</v>
      </c>
      <c r="C19" s="108" t="s">
        <v>138</v>
      </c>
      <c r="D19" s="108" t="s">
        <v>3</v>
      </c>
      <c r="E19" s="109" t="s">
        <v>87</v>
      </c>
      <c r="F19" s="111">
        <v>10850</v>
      </c>
      <c r="G19" s="111">
        <v>11070</v>
      </c>
      <c r="H19" s="70" t="s">
        <v>508</v>
      </c>
      <c r="I19" s="422">
        <f t="shared" si="0"/>
        <v>660</v>
      </c>
      <c r="J19" s="150"/>
      <c r="K19" s="127"/>
      <c r="L19" s="180"/>
      <c r="M19" s="120"/>
      <c r="N19" s="110"/>
      <c r="O19" s="115"/>
      <c r="P19" s="111"/>
      <c r="Q19" s="116"/>
      <c r="R19" s="112"/>
      <c r="S19" s="116">
        <v>630</v>
      </c>
      <c r="T19" s="70" t="s">
        <v>508</v>
      </c>
      <c r="U19" s="112">
        <f>S19*3</f>
        <v>1890</v>
      </c>
      <c r="V19" s="178">
        <f t="shared" si="1"/>
        <v>2550</v>
      </c>
    </row>
    <row r="20" spans="1:22" ht="21.75" customHeight="1">
      <c r="A20" s="25">
        <v>13</v>
      </c>
      <c r="B20" s="108" t="s">
        <v>24</v>
      </c>
      <c r="C20" s="108" t="s">
        <v>25</v>
      </c>
      <c r="D20" s="108" t="s">
        <v>26</v>
      </c>
      <c r="E20" s="109" t="s">
        <v>85</v>
      </c>
      <c r="F20" s="117">
        <v>15260</v>
      </c>
      <c r="G20" s="111">
        <v>15260</v>
      </c>
      <c r="H20" s="151" t="s">
        <v>508</v>
      </c>
      <c r="I20" s="422">
        <f t="shared" si="0"/>
        <v>0</v>
      </c>
      <c r="J20" s="150" t="s">
        <v>101</v>
      </c>
      <c r="K20" s="119">
        <v>305</v>
      </c>
      <c r="L20" s="151" t="s">
        <v>508</v>
      </c>
      <c r="M20" s="120">
        <f>K20*3</f>
        <v>915</v>
      </c>
      <c r="N20" s="110"/>
      <c r="O20" s="115"/>
      <c r="P20" s="111"/>
      <c r="Q20" s="116"/>
      <c r="R20" s="112"/>
      <c r="S20" s="116"/>
      <c r="T20" s="37"/>
      <c r="U20" s="112"/>
      <c r="V20" s="178">
        <f t="shared" si="1"/>
        <v>915</v>
      </c>
    </row>
    <row r="21" spans="1:36" ht="6.75" customHeight="1">
      <c r="A21" s="23"/>
      <c r="B21" s="130"/>
      <c r="C21" s="130"/>
      <c r="D21" s="130"/>
      <c r="E21" s="131"/>
      <c r="F21" s="133"/>
      <c r="G21" s="133"/>
      <c r="H21" s="157"/>
      <c r="I21" s="1"/>
      <c r="J21" s="146"/>
      <c r="K21" s="147"/>
      <c r="L21" s="148"/>
      <c r="M21" s="149"/>
      <c r="N21" s="132"/>
      <c r="O21" s="134"/>
      <c r="P21" s="133"/>
      <c r="Q21" s="135"/>
      <c r="R21" s="1"/>
      <c r="S21" s="135"/>
      <c r="T21" s="136"/>
      <c r="U21" s="1"/>
      <c r="V21" s="107"/>
      <c r="AB21" s="17"/>
      <c r="AF21" s="16"/>
      <c r="AJ21" s="2"/>
    </row>
    <row r="22" spans="1:22" ht="23.25" customHeight="1">
      <c r="A22" s="24">
        <v>14</v>
      </c>
      <c r="B22" s="68" t="s">
        <v>65</v>
      </c>
      <c r="C22" s="68" t="s">
        <v>143</v>
      </c>
      <c r="D22" s="68" t="s">
        <v>144</v>
      </c>
      <c r="E22" s="67" t="s">
        <v>85</v>
      </c>
      <c r="F22" s="69">
        <v>15260</v>
      </c>
      <c r="G22" s="69">
        <v>15260</v>
      </c>
      <c r="H22" s="70" t="s">
        <v>508</v>
      </c>
      <c r="I22" s="29">
        <f>(G22-F22)*3</f>
        <v>0</v>
      </c>
      <c r="J22" s="154" t="s">
        <v>101</v>
      </c>
      <c r="K22" s="71">
        <v>305</v>
      </c>
      <c r="L22" s="70" t="s">
        <v>508</v>
      </c>
      <c r="M22" s="73">
        <f>K22*3</f>
        <v>915</v>
      </c>
      <c r="N22" s="152"/>
      <c r="O22" s="155"/>
      <c r="P22" s="69"/>
      <c r="Q22" s="70"/>
      <c r="R22" s="160"/>
      <c r="S22" s="156"/>
      <c r="T22" s="161"/>
      <c r="U22" s="153"/>
      <c r="V22" s="75">
        <f>SUM(I22,M22,R22,U22)</f>
        <v>915</v>
      </c>
    </row>
    <row r="23" spans="1:22" ht="23.25" customHeight="1">
      <c r="A23" s="224">
        <v>15</v>
      </c>
      <c r="B23" s="225"/>
      <c r="C23" s="225"/>
      <c r="D23" s="225" t="s">
        <v>148</v>
      </c>
      <c r="E23" s="226" t="s">
        <v>87</v>
      </c>
      <c r="F23" s="76">
        <v>11290</v>
      </c>
      <c r="G23" s="76">
        <v>11510</v>
      </c>
      <c r="H23" s="239" t="s">
        <v>508</v>
      </c>
      <c r="I23" s="611">
        <f>(G23-F23)*3</f>
        <v>660</v>
      </c>
      <c r="J23" s="251"/>
      <c r="K23" s="228"/>
      <c r="L23" s="242"/>
      <c r="M23" s="229"/>
      <c r="N23" s="250"/>
      <c r="O23" s="230"/>
      <c r="P23" s="76"/>
      <c r="Q23" s="231"/>
      <c r="R23" s="227"/>
      <c r="S23" s="231">
        <v>190</v>
      </c>
      <c r="T23" s="239" t="s">
        <v>508</v>
      </c>
      <c r="U23" s="227">
        <f>S23*3</f>
        <v>570</v>
      </c>
      <c r="V23" s="223">
        <f>SUM(I23,M23,R23,U23)</f>
        <v>1230</v>
      </c>
    </row>
    <row r="24" spans="1:22" ht="23.25" customHeight="1">
      <c r="A24" s="22">
        <v>16</v>
      </c>
      <c r="B24" s="78"/>
      <c r="C24" s="78"/>
      <c r="D24" s="78" t="s">
        <v>145</v>
      </c>
      <c r="E24" s="79" t="s">
        <v>87</v>
      </c>
      <c r="F24" s="80">
        <v>10440</v>
      </c>
      <c r="G24" s="80">
        <v>10640</v>
      </c>
      <c r="H24" s="138" t="s">
        <v>508</v>
      </c>
      <c r="I24" s="612">
        <f>(G24-F24)*3</f>
        <v>600</v>
      </c>
      <c r="J24" s="140"/>
      <c r="K24" s="141"/>
      <c r="L24" s="142"/>
      <c r="M24" s="143"/>
      <c r="N24" s="137"/>
      <c r="O24" s="144"/>
      <c r="P24" s="80"/>
      <c r="Q24" s="145"/>
      <c r="R24" s="139"/>
      <c r="S24" s="145">
        <v>1060</v>
      </c>
      <c r="T24" s="138" t="s">
        <v>508</v>
      </c>
      <c r="U24" s="139">
        <f>S24*3</f>
        <v>3180</v>
      </c>
      <c r="V24" s="91">
        <f>SUM(I24,M24,R24,U24)</f>
        <v>3780</v>
      </c>
    </row>
    <row r="25" spans="1:27" ht="18.75" customHeight="1">
      <c r="A25" s="23"/>
      <c r="B25" s="130"/>
      <c r="C25" s="130"/>
      <c r="D25" s="130"/>
      <c r="F25" s="133"/>
      <c r="G25" s="133"/>
      <c r="H25" s="158" t="s">
        <v>149</v>
      </c>
      <c r="I25" s="112">
        <f>SUM(I22:I24)</f>
        <v>1260</v>
      </c>
      <c r="J25" s="619"/>
      <c r="K25" s="111"/>
      <c r="L25" s="151"/>
      <c r="M25" s="112">
        <f>SUM(M22:M24)</f>
        <v>915</v>
      </c>
      <c r="N25" s="111"/>
      <c r="O25" s="111"/>
      <c r="P25" s="111"/>
      <c r="Q25" s="116"/>
      <c r="R25" s="620">
        <f>SUM(R22:R24)</f>
        <v>0</v>
      </c>
      <c r="S25" s="116"/>
      <c r="T25" s="128"/>
      <c r="U25" s="620">
        <f>SUM(U22:U24)</f>
        <v>3750</v>
      </c>
      <c r="V25" s="621">
        <f>SUM(V22:V24)</f>
        <v>5925</v>
      </c>
      <c r="W25" s="1"/>
      <c r="X25" s="1"/>
      <c r="Y25" s="1"/>
      <c r="Z25" s="1"/>
      <c r="AA25" s="1"/>
    </row>
    <row r="26" spans="1:27" ht="8.25" customHeight="1">
      <c r="A26" s="23"/>
      <c r="B26" s="130"/>
      <c r="C26" s="130"/>
      <c r="D26" s="130"/>
      <c r="E26" s="362"/>
      <c r="F26" s="133"/>
      <c r="G26" s="133"/>
      <c r="H26" s="158"/>
      <c r="I26" s="1"/>
      <c r="J26" s="363"/>
      <c r="K26" s="133"/>
      <c r="L26" s="364"/>
      <c r="M26" s="1"/>
      <c r="N26" s="133"/>
      <c r="O26" s="133"/>
      <c r="P26" s="133"/>
      <c r="Q26" s="135"/>
      <c r="R26" s="263"/>
      <c r="S26" s="135"/>
      <c r="T26" s="136"/>
      <c r="U26" s="263"/>
      <c r="V26" s="365"/>
      <c r="W26" s="1"/>
      <c r="X26" s="1"/>
      <c r="Y26" s="1"/>
      <c r="Z26" s="1"/>
      <c r="AA26" s="1"/>
    </row>
    <row r="27" spans="1:22" ht="21.75" customHeight="1">
      <c r="A27" s="257"/>
      <c r="B27" s="1061" t="s">
        <v>167</v>
      </c>
      <c r="C27" s="1061"/>
      <c r="D27" s="1061"/>
      <c r="E27" s="1062"/>
      <c r="F27" s="258"/>
      <c r="G27" s="610"/>
      <c r="H27" s="259"/>
      <c r="I27" s="260">
        <f>SUM(I9,I11:I20,I25)</f>
        <v>10560</v>
      </c>
      <c r="J27" s="260"/>
      <c r="K27" s="260"/>
      <c r="L27" s="260"/>
      <c r="M27" s="260">
        <f>SUM(M9,M11:M20,M25)</f>
        <v>5319</v>
      </c>
      <c r="N27" s="260"/>
      <c r="O27" s="260"/>
      <c r="P27" s="260"/>
      <c r="Q27" s="260"/>
      <c r="R27" s="260">
        <f>SUM(R9,R11:R20,R25)</f>
        <v>0</v>
      </c>
      <c r="S27" s="260"/>
      <c r="T27" s="260"/>
      <c r="U27" s="260">
        <f>SUM(U9,U11:U20,U25)</f>
        <v>10020</v>
      </c>
      <c r="V27" s="260">
        <f>SUM(V9,V11:V20,V25)</f>
        <v>25899</v>
      </c>
    </row>
    <row r="28" spans="1:22" ht="24.75" customHeight="1">
      <c r="A28" s="34"/>
      <c r="B28" s="254"/>
      <c r="C28" s="254"/>
      <c r="D28" s="254"/>
      <c r="E28" s="254"/>
      <c r="F28" s="261"/>
      <c r="G28" s="133"/>
      <c r="H28" s="262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</row>
  </sheetData>
  <sheetProtection password="CC71" sheet="1" objects="1" scenarios="1" selectLockedCells="1" selectUnlockedCells="1"/>
  <mergeCells count="20">
    <mergeCell ref="AB4:AC4"/>
    <mergeCell ref="A1:V1"/>
    <mergeCell ref="A2:V2"/>
    <mergeCell ref="A3:V3"/>
    <mergeCell ref="A4:A5"/>
    <mergeCell ref="V4:V5"/>
    <mergeCell ref="N4:R4"/>
    <mergeCell ref="S4:U4"/>
    <mergeCell ref="F4:I4"/>
    <mergeCell ref="J4:M4"/>
    <mergeCell ref="AJ4:AJ5"/>
    <mergeCell ref="AH4:AH5"/>
    <mergeCell ref="AI4:AI5"/>
    <mergeCell ref="AD4:AE4"/>
    <mergeCell ref="AF4:AG4"/>
    <mergeCell ref="B27:E27"/>
    <mergeCell ref="B4:B5"/>
    <mergeCell ref="C4:C5"/>
    <mergeCell ref="D4:D5"/>
    <mergeCell ref="E4:E5"/>
  </mergeCells>
  <printOptions/>
  <pageMargins left="0.16" right="0.17" top="0.54" bottom="0.34" header="0.27" footer="0.32"/>
  <pageSetup horizontalDpi="600" verticalDpi="600" orientation="landscape" paperSize="9" scale="96" r:id="rId2"/>
  <headerFooter alignWithMargins="0">
    <oddHeader>&amp;Rหน้าที่ 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</sheetPr>
  <dimension ref="A1:O16"/>
  <sheetViews>
    <sheetView view="pageBreakPreview" zoomScale="87" zoomScaleNormal="86" zoomScaleSheetLayoutView="87" workbookViewId="0" topLeftCell="A1">
      <selection activeCell="P1" sqref="P1"/>
    </sheetView>
  </sheetViews>
  <sheetFormatPr defaultColWidth="9.140625" defaultRowHeight="21.75"/>
  <cols>
    <col min="1" max="1" width="3.28125" style="8" customWidth="1"/>
    <col min="2" max="2" width="10.421875" style="8" customWidth="1"/>
    <col min="3" max="3" width="12.140625" style="8" customWidth="1"/>
    <col min="4" max="4" width="23.57421875" style="8" customWidth="1"/>
    <col min="5" max="5" width="16.28125" style="8" customWidth="1"/>
    <col min="6" max="6" width="7.8515625" style="8" customWidth="1"/>
    <col min="7" max="7" width="7.8515625" style="9" customWidth="1"/>
    <col min="8" max="8" width="12.421875" style="8" customWidth="1"/>
    <col min="9" max="9" width="8.7109375" style="8" customWidth="1"/>
    <col min="10" max="10" width="5.7109375" style="6" customWidth="1"/>
    <col min="11" max="11" width="10.57421875" style="255" customWidth="1"/>
    <col min="12" max="12" width="8.00390625" style="8" customWidth="1"/>
    <col min="13" max="13" width="5.7109375" style="8" customWidth="1"/>
    <col min="14" max="14" width="10.28125" style="255" customWidth="1"/>
    <col min="15" max="15" width="14.00390625" style="255" customWidth="1"/>
    <col min="16" max="16384" width="9.140625" style="8" customWidth="1"/>
  </cols>
  <sheetData>
    <row r="1" spans="1:15" ht="23.25">
      <c r="A1" s="1081" t="s">
        <v>168</v>
      </c>
      <c r="B1" s="1081"/>
      <c r="C1" s="1081"/>
      <c r="D1" s="1081"/>
      <c r="E1" s="1081"/>
      <c r="F1" s="1081"/>
      <c r="G1" s="1081"/>
      <c r="H1" s="1081"/>
      <c r="I1" s="1081"/>
      <c r="J1" s="1081"/>
      <c r="K1" s="1081"/>
      <c r="L1" s="1081"/>
      <c r="M1" s="1081"/>
      <c r="N1" s="1081"/>
      <c r="O1" s="1081"/>
    </row>
    <row r="2" spans="1:15" ht="33.75" customHeight="1">
      <c r="A2" s="1082" t="s">
        <v>509</v>
      </c>
      <c r="B2" s="1083"/>
      <c r="C2" s="1083"/>
      <c r="D2" s="1083"/>
      <c r="E2" s="1083"/>
      <c r="F2" s="1083"/>
      <c r="G2" s="1083"/>
      <c r="H2" s="1083"/>
      <c r="I2" s="1083"/>
      <c r="J2" s="1083"/>
      <c r="K2" s="1083"/>
      <c r="L2" s="1083"/>
      <c r="M2" s="1083"/>
      <c r="N2" s="1083"/>
      <c r="O2" s="1083"/>
    </row>
    <row r="3" spans="1:15" ht="21" customHeight="1">
      <c r="A3" s="1039" t="s">
        <v>64</v>
      </c>
      <c r="B3" s="1039" t="s">
        <v>56</v>
      </c>
      <c r="C3" s="1039" t="s">
        <v>57</v>
      </c>
      <c r="D3" s="1039" t="s">
        <v>73</v>
      </c>
      <c r="E3" s="1039" t="s">
        <v>74</v>
      </c>
      <c r="F3" s="1093" t="s">
        <v>113</v>
      </c>
      <c r="G3" s="1093"/>
      <c r="H3" s="1090" t="s">
        <v>114</v>
      </c>
      <c r="I3" s="1033" t="s">
        <v>115</v>
      </c>
      <c r="J3" s="1039"/>
      <c r="K3" s="1039"/>
      <c r="L3" s="1033" t="s">
        <v>116</v>
      </c>
      <c r="M3" s="1039"/>
      <c r="N3" s="1039"/>
      <c r="O3" s="1084" t="s">
        <v>117</v>
      </c>
    </row>
    <row r="4" spans="1:15" ht="18.75" customHeight="1">
      <c r="A4" s="1039"/>
      <c r="B4" s="1039"/>
      <c r="C4" s="1039"/>
      <c r="D4" s="1039"/>
      <c r="E4" s="1039"/>
      <c r="F4" s="28" t="s">
        <v>118</v>
      </c>
      <c r="G4" s="28" t="s">
        <v>119</v>
      </c>
      <c r="H4" s="1091"/>
      <c r="I4" s="1087" t="s">
        <v>120</v>
      </c>
      <c r="J4" s="1085" t="s">
        <v>121</v>
      </c>
      <c r="K4" s="1079" t="s">
        <v>122</v>
      </c>
      <c r="L4" s="1087" t="s">
        <v>123</v>
      </c>
      <c r="M4" s="1085" t="s">
        <v>121</v>
      </c>
      <c r="N4" s="1079" t="s">
        <v>122</v>
      </c>
      <c r="O4" s="1084"/>
    </row>
    <row r="5" spans="1:15" ht="18.75" customHeight="1">
      <c r="A5" s="1039"/>
      <c r="B5" s="1039"/>
      <c r="C5" s="1039"/>
      <c r="D5" s="1039"/>
      <c r="E5" s="1039"/>
      <c r="F5" s="27" t="s">
        <v>43</v>
      </c>
      <c r="G5" s="36" t="s">
        <v>48</v>
      </c>
      <c r="H5" s="1092"/>
      <c r="I5" s="1088"/>
      <c r="J5" s="1086"/>
      <c r="K5" s="1080"/>
      <c r="L5" s="1088"/>
      <c r="M5" s="1086"/>
      <c r="N5" s="1080"/>
      <c r="O5" s="1084"/>
    </row>
    <row r="6" spans="1:15" s="288" customFormat="1" ht="23.25" customHeight="1">
      <c r="A6" s="280">
        <v>1</v>
      </c>
      <c r="B6" s="281" t="s">
        <v>62</v>
      </c>
      <c r="C6" s="282" t="s">
        <v>68</v>
      </c>
      <c r="D6" s="282" t="s">
        <v>82</v>
      </c>
      <c r="E6" s="282" t="s">
        <v>83</v>
      </c>
      <c r="F6" s="271">
        <v>21820</v>
      </c>
      <c r="G6" s="271">
        <v>22250</v>
      </c>
      <c r="H6" s="283" t="s">
        <v>511</v>
      </c>
      <c r="I6" s="284">
        <f>G6*3/100-F6*3/100</f>
        <v>12.899999999999977</v>
      </c>
      <c r="J6" s="285">
        <v>3</v>
      </c>
      <c r="K6" s="286">
        <f>I6*J6</f>
        <v>38.69999999999993</v>
      </c>
      <c r="L6" s="284">
        <f>G6*2/100-F6*2/100</f>
        <v>8.600000000000023</v>
      </c>
      <c r="M6" s="285">
        <v>3</v>
      </c>
      <c r="N6" s="286">
        <f>L6*M6</f>
        <v>25.800000000000068</v>
      </c>
      <c r="O6" s="287">
        <f>K6+N6</f>
        <v>64.5</v>
      </c>
    </row>
    <row r="7" spans="1:15" s="288" customFormat="1" ht="10.5" customHeight="1">
      <c r="A7" s="289"/>
      <c r="B7" s="290"/>
      <c r="C7" s="290"/>
      <c r="D7" s="290"/>
      <c r="E7" s="290"/>
      <c r="F7" s="272"/>
      <c r="G7" s="272"/>
      <c r="H7" s="291"/>
      <c r="I7" s="274"/>
      <c r="J7" s="274"/>
      <c r="K7" s="292"/>
      <c r="L7" s="274"/>
      <c r="M7" s="274"/>
      <c r="N7" s="292"/>
      <c r="O7" s="292"/>
    </row>
    <row r="8" spans="1:15" s="288" customFormat="1" ht="23.25" customHeight="1">
      <c r="A8" s="280">
        <v>2</v>
      </c>
      <c r="B8" s="282" t="s">
        <v>59</v>
      </c>
      <c r="C8" s="282" t="s">
        <v>69</v>
      </c>
      <c r="D8" s="282" t="s">
        <v>96</v>
      </c>
      <c r="E8" s="282" t="s">
        <v>124</v>
      </c>
      <c r="F8" s="271">
        <v>24870</v>
      </c>
      <c r="G8" s="271">
        <v>25310</v>
      </c>
      <c r="H8" s="283" t="s">
        <v>511</v>
      </c>
      <c r="I8" s="284">
        <f>G8*3/100-F8*3/100</f>
        <v>13.199999999999932</v>
      </c>
      <c r="J8" s="285">
        <v>3</v>
      </c>
      <c r="K8" s="286">
        <f>I8*J8</f>
        <v>39.599999999999795</v>
      </c>
      <c r="L8" s="284">
        <f>G8*2/100-F8*2/100</f>
        <v>8.800000000000011</v>
      </c>
      <c r="M8" s="285">
        <v>3</v>
      </c>
      <c r="N8" s="286">
        <f>L8*M8</f>
        <v>26.400000000000034</v>
      </c>
      <c r="O8" s="287">
        <f>K8+N8</f>
        <v>65.99999999999983</v>
      </c>
    </row>
    <row r="9" spans="1:15" s="288" customFormat="1" ht="10.5" customHeight="1">
      <c r="A9" s="289"/>
      <c r="B9" s="290"/>
      <c r="C9" s="290"/>
      <c r="D9" s="290"/>
      <c r="E9" s="290"/>
      <c r="F9" s="273"/>
      <c r="G9" s="272"/>
      <c r="H9" s="291"/>
      <c r="I9" s="293"/>
      <c r="J9" s="274"/>
      <c r="K9" s="294"/>
      <c r="L9" s="293"/>
      <c r="M9" s="274"/>
      <c r="N9" s="294"/>
      <c r="O9" s="294"/>
    </row>
    <row r="10" spans="1:15" s="288" customFormat="1" ht="23.25" customHeight="1">
      <c r="A10" s="280">
        <v>3</v>
      </c>
      <c r="B10" s="282" t="s">
        <v>67</v>
      </c>
      <c r="C10" s="282" t="s">
        <v>164</v>
      </c>
      <c r="D10" s="282" t="s">
        <v>4</v>
      </c>
      <c r="E10" s="282" t="s">
        <v>5</v>
      </c>
      <c r="F10" s="271">
        <v>18640</v>
      </c>
      <c r="G10" s="271">
        <v>19010</v>
      </c>
      <c r="H10" s="283" t="s">
        <v>511</v>
      </c>
      <c r="I10" s="284">
        <f>G10*3/100-F10*3/100</f>
        <v>11.099999999999909</v>
      </c>
      <c r="J10" s="285">
        <v>3</v>
      </c>
      <c r="K10" s="286">
        <f>I10*J10</f>
        <v>33.29999999999973</v>
      </c>
      <c r="L10" s="284">
        <f>G10*2/100-F10*2/100</f>
        <v>7.399999999999977</v>
      </c>
      <c r="M10" s="285">
        <v>3</v>
      </c>
      <c r="N10" s="286">
        <f>L10*M10</f>
        <v>22.199999999999932</v>
      </c>
      <c r="O10" s="286">
        <f>K10+N10</f>
        <v>55.49999999999966</v>
      </c>
    </row>
    <row r="11" spans="1:15" s="288" customFormat="1" ht="10.5" customHeight="1">
      <c r="A11" s="289"/>
      <c r="B11" s="290"/>
      <c r="C11" s="290"/>
      <c r="D11" s="290"/>
      <c r="E11" s="290"/>
      <c r="F11" s="274"/>
      <c r="G11" s="272"/>
      <c r="H11" s="289"/>
      <c r="I11" s="274"/>
      <c r="J11" s="274"/>
      <c r="K11" s="292"/>
      <c r="L11" s="274"/>
      <c r="M11" s="274"/>
      <c r="N11" s="292"/>
      <c r="O11" s="292"/>
    </row>
    <row r="12" spans="1:15" s="288" customFormat="1" ht="23.25" customHeight="1">
      <c r="A12" s="295">
        <v>4</v>
      </c>
      <c r="B12" s="296" t="s">
        <v>62</v>
      </c>
      <c r="C12" s="296" t="s">
        <v>8</v>
      </c>
      <c r="D12" s="296" t="s">
        <v>50</v>
      </c>
      <c r="E12" s="296" t="s">
        <v>55</v>
      </c>
      <c r="F12" s="276">
        <v>20590</v>
      </c>
      <c r="G12" s="276">
        <v>20990</v>
      </c>
      <c r="H12" s="615" t="s">
        <v>511</v>
      </c>
      <c r="I12" s="616">
        <f>G12*3/100-F12*3/100</f>
        <v>12</v>
      </c>
      <c r="J12" s="275">
        <v>3</v>
      </c>
      <c r="K12" s="297">
        <f>I12*J12</f>
        <v>36</v>
      </c>
      <c r="L12" s="616">
        <f>G12*2/100-F12*2/100</f>
        <v>8</v>
      </c>
      <c r="M12" s="276">
        <v>3</v>
      </c>
      <c r="N12" s="298">
        <f>L12*M12</f>
        <v>24</v>
      </c>
      <c r="O12" s="613">
        <f>SUM(K12,N12)</f>
        <v>60</v>
      </c>
    </row>
    <row r="13" spans="1:15" s="288" customFormat="1" ht="23.25" customHeight="1">
      <c r="A13" s="299">
        <v>5</v>
      </c>
      <c r="B13" s="300"/>
      <c r="C13" s="300" t="s">
        <v>8</v>
      </c>
      <c r="D13" s="300" t="s">
        <v>52</v>
      </c>
      <c r="E13" s="300" t="s">
        <v>80</v>
      </c>
      <c r="F13" s="278">
        <v>19390</v>
      </c>
      <c r="G13" s="278">
        <v>20180</v>
      </c>
      <c r="H13" s="617" t="s">
        <v>511</v>
      </c>
      <c r="I13" s="618">
        <f>G13*3/100-F13*3/100</f>
        <v>23.699999999999932</v>
      </c>
      <c r="J13" s="277">
        <v>3</v>
      </c>
      <c r="K13" s="301">
        <f>I13*J13</f>
        <v>71.0999999999998</v>
      </c>
      <c r="L13" s="618">
        <f>G13*2/100-F13*2/100</f>
        <v>15.800000000000011</v>
      </c>
      <c r="M13" s="278">
        <v>3</v>
      </c>
      <c r="N13" s="302">
        <f>L13*M13</f>
        <v>47.400000000000034</v>
      </c>
      <c r="O13" s="614">
        <f>SUM(K13,N13)</f>
        <v>118.49999999999983</v>
      </c>
    </row>
    <row r="14" spans="1:15" s="306" customFormat="1" ht="23.25" customHeight="1">
      <c r="A14" s="303"/>
      <c r="B14" s="31"/>
      <c r="C14" s="31"/>
      <c r="D14" s="31"/>
      <c r="E14" s="31"/>
      <c r="F14" s="304"/>
      <c r="G14" s="279"/>
      <c r="H14" s="303" t="s">
        <v>42</v>
      </c>
      <c r="I14" s="279"/>
      <c r="J14" s="279"/>
      <c r="K14" s="305">
        <f>SUM(K12:K13)</f>
        <v>107.0999999999998</v>
      </c>
      <c r="L14" s="279"/>
      <c r="M14" s="279"/>
      <c r="N14" s="305">
        <f>SUM(N12:N13)</f>
        <v>71.40000000000003</v>
      </c>
      <c r="O14" s="305">
        <f>SUM(O12:O13)</f>
        <v>178.49999999999983</v>
      </c>
    </row>
    <row r="15" spans="1:15" s="288" customFormat="1" ht="14.25" customHeight="1">
      <c r="A15" s="289"/>
      <c r="B15" s="290"/>
      <c r="C15" s="290"/>
      <c r="D15" s="290"/>
      <c r="E15" s="290"/>
      <c r="F15" s="307"/>
      <c r="G15" s="274"/>
      <c r="H15" s="289"/>
      <c r="I15" s="274"/>
      <c r="J15" s="274"/>
      <c r="K15" s="292"/>
      <c r="L15" s="274"/>
      <c r="M15" s="274"/>
      <c r="N15" s="292"/>
      <c r="O15" s="292"/>
    </row>
    <row r="16" spans="1:15" s="21" customFormat="1" ht="23.25" customHeight="1">
      <c r="A16" s="254"/>
      <c r="B16" s="308"/>
      <c r="C16" s="308"/>
      <c r="D16" s="52"/>
      <c r="E16" s="20"/>
      <c r="F16" s="1089" t="s">
        <v>167</v>
      </c>
      <c r="G16" s="1089"/>
      <c r="H16" s="1089"/>
      <c r="I16" s="264"/>
      <c r="J16" s="264"/>
      <c r="K16" s="309">
        <f>SUM(K6,K8,K10,K14)</f>
        <v>218.69999999999925</v>
      </c>
      <c r="L16" s="264"/>
      <c r="M16" s="264"/>
      <c r="N16" s="309">
        <f>SUM(N6,N8,N10,N14)</f>
        <v>145.80000000000007</v>
      </c>
      <c r="O16" s="309">
        <f>SUM(O6,O8,O10,O14)</f>
        <v>364.4999999999993</v>
      </c>
    </row>
  </sheetData>
  <sheetProtection password="CC71" sheet="1" objects="1" scenarios="1" selectLockedCells="1" selectUnlockedCells="1"/>
  <mergeCells count="19">
    <mergeCell ref="M4:M5"/>
    <mergeCell ref="L4:L5"/>
    <mergeCell ref="F16:H16"/>
    <mergeCell ref="I4:I5"/>
    <mergeCell ref="J4:J5"/>
    <mergeCell ref="H3:H5"/>
    <mergeCell ref="I3:K3"/>
    <mergeCell ref="K4:K5"/>
    <mergeCell ref="F3:G3"/>
    <mergeCell ref="N4:N5"/>
    <mergeCell ref="A1:O1"/>
    <mergeCell ref="A2:O2"/>
    <mergeCell ref="A3:A5"/>
    <mergeCell ref="B3:B5"/>
    <mergeCell ref="C3:C5"/>
    <mergeCell ref="D3:D5"/>
    <mergeCell ref="E3:E5"/>
    <mergeCell ref="L3:N3"/>
    <mergeCell ref="O3:O5"/>
  </mergeCells>
  <printOptions/>
  <pageMargins left="0.23" right="0.2" top="0.51" bottom="0.17" header="0.49" footer="0.17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N16"/>
  <sheetViews>
    <sheetView view="pageBreakPreview" zoomScale="90" zoomScaleNormal="90" zoomScaleSheetLayoutView="90" workbookViewId="0" topLeftCell="A1">
      <selection activeCell="O1" sqref="O1"/>
    </sheetView>
  </sheetViews>
  <sheetFormatPr defaultColWidth="9.140625" defaultRowHeight="21.75"/>
  <cols>
    <col min="1" max="1" width="4.140625" style="201" customWidth="1"/>
    <col min="2" max="2" width="20.57421875" style="201" customWidth="1"/>
    <col min="3" max="3" width="15.421875" style="201" customWidth="1"/>
    <col min="4" max="4" width="16.7109375" style="201" customWidth="1"/>
    <col min="5" max="5" width="8.7109375" style="201" customWidth="1"/>
    <col min="6" max="6" width="8.7109375" style="166" customWidth="1"/>
    <col min="7" max="7" width="15.00390625" style="207" customWidth="1"/>
    <col min="8" max="8" width="8.7109375" style="201" customWidth="1"/>
    <col min="9" max="9" width="6.140625" style="207" customWidth="1"/>
    <col min="10" max="10" width="9.7109375" style="201" customWidth="1"/>
    <col min="11" max="11" width="8.7109375" style="201" customWidth="1"/>
    <col min="12" max="12" width="6.140625" style="415" customWidth="1"/>
    <col min="13" max="13" width="10.28125" style="380" customWidth="1"/>
    <col min="14" max="14" width="13.57421875" style="21" customWidth="1"/>
    <col min="15" max="16384" width="9.140625" style="201" customWidth="1"/>
  </cols>
  <sheetData>
    <row r="1" spans="1:14" ht="18.75">
      <c r="A1" s="1099" t="s">
        <v>165</v>
      </c>
      <c r="B1" s="1100"/>
      <c r="C1" s="1100"/>
      <c r="D1" s="1100"/>
      <c r="E1" s="1100"/>
      <c r="F1" s="1100"/>
      <c r="G1" s="1100"/>
      <c r="H1" s="1100"/>
      <c r="I1" s="1100"/>
      <c r="J1" s="1100"/>
      <c r="K1" s="1100"/>
      <c r="L1" s="1100"/>
      <c r="M1" s="1100"/>
      <c r="N1" s="1100"/>
    </row>
    <row r="2" spans="1:14" ht="18.75">
      <c r="A2" s="1069" t="s">
        <v>510</v>
      </c>
      <c r="B2" s="1100"/>
      <c r="C2" s="1100"/>
      <c r="D2" s="1100"/>
      <c r="E2" s="1100"/>
      <c r="F2" s="1100"/>
      <c r="G2" s="1100"/>
      <c r="H2" s="1100"/>
      <c r="I2" s="1100"/>
      <c r="J2" s="1100"/>
      <c r="K2" s="1100"/>
      <c r="L2" s="1100"/>
      <c r="M2" s="1100"/>
      <c r="N2" s="1100"/>
    </row>
    <row r="3" spans="1:14" ht="16.5" customHeight="1">
      <c r="A3" s="1101"/>
      <c r="B3" s="1101"/>
      <c r="C3" s="1101"/>
      <c r="D3" s="1101"/>
      <c r="E3" s="1101"/>
      <c r="F3" s="1101"/>
      <c r="G3" s="1101"/>
      <c r="H3" s="1101"/>
      <c r="I3" s="1101"/>
      <c r="J3" s="1101"/>
      <c r="K3" s="1101"/>
      <c r="L3" s="1101"/>
      <c r="M3" s="1101"/>
      <c r="N3" s="1101"/>
    </row>
    <row r="4" spans="1:14" ht="18.75">
      <c r="A4" s="1094" t="s">
        <v>125</v>
      </c>
      <c r="B4" s="1094" t="s">
        <v>126</v>
      </c>
      <c r="C4" s="1094" t="s">
        <v>56</v>
      </c>
      <c r="D4" s="1102" t="s">
        <v>127</v>
      </c>
      <c r="E4" s="1094" t="s">
        <v>128</v>
      </c>
      <c r="F4" s="1094"/>
      <c r="G4" s="1095" t="s">
        <v>114</v>
      </c>
      <c r="H4" s="1097" t="s">
        <v>129</v>
      </c>
      <c r="I4" s="1094"/>
      <c r="J4" s="1094"/>
      <c r="K4" s="1094"/>
      <c r="L4" s="1094"/>
      <c r="M4" s="1094"/>
      <c r="N4" s="1098" t="s">
        <v>70</v>
      </c>
    </row>
    <row r="5" spans="1:14" ht="18.75">
      <c r="A5" s="1094"/>
      <c r="B5" s="1094"/>
      <c r="C5" s="1094"/>
      <c r="D5" s="1102"/>
      <c r="E5" s="29" t="s">
        <v>118</v>
      </c>
      <c r="F5" s="29" t="s">
        <v>119</v>
      </c>
      <c r="G5" s="1096"/>
      <c r="H5" s="1097" t="s">
        <v>118</v>
      </c>
      <c r="I5" s="1094"/>
      <c r="J5" s="1094"/>
      <c r="K5" s="1097" t="s">
        <v>119</v>
      </c>
      <c r="L5" s="1094"/>
      <c r="M5" s="1094"/>
      <c r="N5" s="1098"/>
    </row>
    <row r="6" spans="1:14" ht="37.5">
      <c r="A6" s="1094"/>
      <c r="B6" s="1094"/>
      <c r="C6" s="1094"/>
      <c r="D6" s="1102"/>
      <c r="E6" s="144" t="s">
        <v>48</v>
      </c>
      <c r="F6" s="144" t="s">
        <v>172</v>
      </c>
      <c r="G6" s="1096"/>
      <c r="H6" s="182" t="s">
        <v>130</v>
      </c>
      <c r="I6" s="122" t="s">
        <v>121</v>
      </c>
      <c r="J6" s="186" t="s">
        <v>139</v>
      </c>
      <c r="K6" s="183" t="s">
        <v>130</v>
      </c>
      <c r="L6" s="122" t="s">
        <v>121</v>
      </c>
      <c r="M6" s="186" t="s">
        <v>139</v>
      </c>
      <c r="N6" s="1098"/>
    </row>
    <row r="7" spans="1:14" ht="21.75" customHeight="1">
      <c r="A7" s="176">
        <v>1</v>
      </c>
      <c r="B7" s="177" t="s">
        <v>100</v>
      </c>
      <c r="C7" s="177" t="s">
        <v>58</v>
      </c>
      <c r="D7" s="177" t="s">
        <v>99</v>
      </c>
      <c r="E7" s="111">
        <v>10030</v>
      </c>
      <c r="F7" s="111">
        <v>10240</v>
      </c>
      <c r="G7" s="181" t="s">
        <v>511</v>
      </c>
      <c r="H7" s="184">
        <f>F7*3/100-E7*3/100</f>
        <v>6.300000000000011</v>
      </c>
      <c r="I7" s="122" t="s">
        <v>512</v>
      </c>
      <c r="J7" s="186">
        <f>H7*I7</f>
        <v>18.900000000000034</v>
      </c>
      <c r="K7" s="177"/>
      <c r="L7" s="181"/>
      <c r="M7" s="186"/>
      <c r="N7" s="185">
        <f>SUM(J7,M7)</f>
        <v>18.900000000000034</v>
      </c>
    </row>
    <row r="8" spans="1:14" ht="21.75" customHeight="1">
      <c r="A8" s="176">
        <v>2</v>
      </c>
      <c r="B8" s="177" t="s">
        <v>147</v>
      </c>
      <c r="C8" s="177" t="s">
        <v>58</v>
      </c>
      <c r="D8" s="177" t="s">
        <v>146</v>
      </c>
      <c r="E8" s="111">
        <v>11960</v>
      </c>
      <c r="F8" s="111">
        <v>12200</v>
      </c>
      <c r="G8" s="181" t="s">
        <v>511</v>
      </c>
      <c r="H8" s="184">
        <f>F8*3/100-E8*3/100</f>
        <v>7.199999999999989</v>
      </c>
      <c r="I8" s="122" t="s">
        <v>512</v>
      </c>
      <c r="J8" s="186">
        <f>H8*I8</f>
        <v>21.599999999999966</v>
      </c>
      <c r="K8" s="177"/>
      <c r="L8" s="181"/>
      <c r="M8" s="186"/>
      <c r="N8" s="185">
        <f>SUM(J8,M8)</f>
        <v>21.599999999999966</v>
      </c>
    </row>
    <row r="9" spans="1:14" ht="21.75" customHeight="1">
      <c r="A9" s="176">
        <v>3</v>
      </c>
      <c r="B9" s="177" t="s">
        <v>3</v>
      </c>
      <c r="C9" s="177" t="s">
        <v>137</v>
      </c>
      <c r="D9" s="177" t="s">
        <v>138</v>
      </c>
      <c r="E9" s="111">
        <v>10850</v>
      </c>
      <c r="F9" s="111">
        <v>11070</v>
      </c>
      <c r="G9" s="181" t="s">
        <v>511</v>
      </c>
      <c r="H9" s="184">
        <f>F9*3/100-E9*3/100</f>
        <v>6.600000000000023</v>
      </c>
      <c r="I9" s="122" t="s">
        <v>512</v>
      </c>
      <c r="J9" s="186">
        <f>H9*I9</f>
        <v>19.800000000000068</v>
      </c>
      <c r="K9" s="177"/>
      <c r="L9" s="181"/>
      <c r="M9" s="186"/>
      <c r="N9" s="185">
        <f>SUM(J9,M9)</f>
        <v>19.800000000000068</v>
      </c>
    </row>
    <row r="10" spans="1:14" s="206" customFormat="1" ht="10.5" customHeight="1">
      <c r="A10" s="205"/>
      <c r="E10" s="133"/>
      <c r="G10" s="208"/>
      <c r="H10" s="193"/>
      <c r="I10" s="209"/>
      <c r="J10" s="195"/>
      <c r="L10" s="208"/>
      <c r="M10" s="195"/>
      <c r="N10" s="366"/>
    </row>
    <row r="11" spans="1:14" ht="21.75" customHeight="1">
      <c r="A11" s="198">
        <v>4</v>
      </c>
      <c r="B11" s="203" t="s">
        <v>148</v>
      </c>
      <c r="C11" s="203" t="s">
        <v>65</v>
      </c>
      <c r="D11" s="203" t="s">
        <v>143</v>
      </c>
      <c r="E11" s="69">
        <v>11290</v>
      </c>
      <c r="F11" s="69">
        <v>11510</v>
      </c>
      <c r="G11" s="192" t="s">
        <v>511</v>
      </c>
      <c r="H11" s="187">
        <f>F11*3/100-E11*3/100</f>
        <v>6.600000000000023</v>
      </c>
      <c r="I11" s="74" t="s">
        <v>512</v>
      </c>
      <c r="J11" s="188">
        <f>H11*I11</f>
        <v>19.800000000000068</v>
      </c>
      <c r="K11" s="203"/>
      <c r="L11" s="192"/>
      <c r="M11" s="188"/>
      <c r="N11" s="416">
        <f>SUM(J11,M11)</f>
        <v>19.800000000000068</v>
      </c>
    </row>
    <row r="12" spans="1:14" ht="21.75" customHeight="1">
      <c r="A12" s="199">
        <v>5</v>
      </c>
      <c r="B12" s="204" t="s">
        <v>145</v>
      </c>
      <c r="C12" s="204"/>
      <c r="D12" s="204" t="s">
        <v>143</v>
      </c>
      <c r="E12" s="80">
        <v>10440</v>
      </c>
      <c r="F12" s="80">
        <v>10640</v>
      </c>
      <c r="G12" s="189" t="s">
        <v>511</v>
      </c>
      <c r="H12" s="190">
        <f>F12*3/100-E12*3/100</f>
        <v>6</v>
      </c>
      <c r="I12" s="85" t="s">
        <v>512</v>
      </c>
      <c r="J12" s="191">
        <f>H12*I12</f>
        <v>18</v>
      </c>
      <c r="K12" s="204"/>
      <c r="L12" s="189"/>
      <c r="M12" s="191"/>
      <c r="N12" s="417">
        <f>SUM(J12,M12)</f>
        <v>18</v>
      </c>
    </row>
    <row r="13" spans="1:14" ht="21.75" customHeight="1">
      <c r="A13" s="205"/>
      <c r="B13" s="206"/>
      <c r="C13" s="206"/>
      <c r="D13" s="206"/>
      <c r="E13" s="133"/>
      <c r="F13" s="133"/>
      <c r="G13" s="194" t="s">
        <v>149</v>
      </c>
      <c r="H13" s="193"/>
      <c r="I13" s="134"/>
      <c r="J13" s="197">
        <f>SUM(J11:J12)</f>
        <v>37.80000000000007</v>
      </c>
      <c r="M13" s="186">
        <v>0</v>
      </c>
      <c r="N13" s="185">
        <f>SUM(J13,M13)</f>
        <v>37.80000000000007</v>
      </c>
    </row>
    <row r="14" spans="1:14" s="206" customFormat="1" ht="10.5" customHeight="1">
      <c r="A14" s="205"/>
      <c r="E14" s="133"/>
      <c r="G14" s="208"/>
      <c r="H14" s="193"/>
      <c r="I14" s="209"/>
      <c r="J14" s="195"/>
      <c r="L14" s="208"/>
      <c r="M14" s="195"/>
      <c r="N14" s="366"/>
    </row>
    <row r="15" spans="1:14" ht="21.75" customHeight="1">
      <c r="A15" s="52"/>
      <c r="B15" s="21"/>
      <c r="C15" s="21"/>
      <c r="D15" s="21"/>
      <c r="E15" s="30"/>
      <c r="F15" s="30"/>
      <c r="G15" s="367" t="s">
        <v>167</v>
      </c>
      <c r="H15" s="267"/>
      <c r="I15" s="268"/>
      <c r="J15" s="265">
        <f>SUM(J7:J9,J13)</f>
        <v>98.10000000000014</v>
      </c>
      <c r="K15" s="269"/>
      <c r="L15" s="268"/>
      <c r="M15" s="266">
        <f>SUM(M7:M9,M13)</f>
        <v>0</v>
      </c>
      <c r="N15" s="185">
        <f>SUM(N7:N9,N13)</f>
        <v>98.10000000000014</v>
      </c>
    </row>
    <row r="16" spans="1:14" ht="21.75" customHeight="1">
      <c r="A16" s="52"/>
      <c r="B16" s="21"/>
      <c r="C16" s="21"/>
      <c r="D16" s="21"/>
      <c r="E16" s="30"/>
      <c r="F16" s="30"/>
      <c r="G16" s="270"/>
      <c r="H16" s="19"/>
      <c r="I16" s="200"/>
      <c r="J16" s="253"/>
      <c r="K16" s="20"/>
      <c r="L16" s="200"/>
      <c r="M16" s="196"/>
      <c r="N16" s="196"/>
    </row>
  </sheetData>
  <sheetProtection password="CC71" sheet="1" objects="1" scenarios="1" selectLockedCells="1" selectUnlockedCells="1"/>
  <mergeCells count="13">
    <mergeCell ref="A1:N1"/>
    <mergeCell ref="A2:N2"/>
    <mergeCell ref="A3:N3"/>
    <mergeCell ref="A4:A6"/>
    <mergeCell ref="B4:B6"/>
    <mergeCell ref="C4:C6"/>
    <mergeCell ref="D4:D6"/>
    <mergeCell ref="E4:F4"/>
    <mergeCell ref="G4:G6"/>
    <mergeCell ref="H4:M4"/>
    <mergeCell ref="N4:N6"/>
    <mergeCell ref="H5:J5"/>
    <mergeCell ref="K5:M5"/>
  </mergeCells>
  <printOptions/>
  <pageMargins left="0.38" right="0.26" top="0.66" bottom="0.41" header="0.38" footer="0.17"/>
  <pageSetup horizontalDpi="600" verticalDpi="600" orientation="landscape" paperSize="9" r:id="rId2"/>
  <headerFooter alignWithMargins="0">
    <oddHeader>&amp;Rหน้าที่ 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J37"/>
  <sheetViews>
    <sheetView view="pageBreakPreview" zoomScaleNormal="120" zoomScaleSheetLayoutView="100" workbookViewId="0" topLeftCell="A1">
      <selection activeCell="K1" sqref="K1"/>
    </sheetView>
  </sheetViews>
  <sheetFormatPr defaultColWidth="9.140625" defaultRowHeight="21.75"/>
  <cols>
    <col min="1" max="1" width="2.57421875" style="210" customWidth="1"/>
    <col min="2" max="2" width="6.28125" style="210" customWidth="1"/>
    <col min="3" max="3" width="12.57421875" style="210" customWidth="1"/>
    <col min="4" max="4" width="19.8515625" style="210" customWidth="1"/>
    <col min="5" max="5" width="16.140625" style="210" customWidth="1"/>
    <col min="6" max="6" width="9.57421875" style="210" customWidth="1"/>
    <col min="7" max="7" width="6.8515625" style="210" customWidth="1"/>
    <col min="8" max="8" width="11.140625" style="220" customWidth="1"/>
    <col min="9" max="9" width="15.28125" style="388" customWidth="1"/>
    <col min="10" max="10" width="6.7109375" style="381" customWidth="1"/>
    <col min="11" max="16384" width="9.140625" style="210" customWidth="1"/>
  </cols>
  <sheetData>
    <row r="1" spans="1:10" ht="21.75">
      <c r="A1" s="1105" t="s">
        <v>166</v>
      </c>
      <c r="B1" s="1105"/>
      <c r="C1" s="1105"/>
      <c r="D1" s="1105"/>
      <c r="E1" s="1105"/>
      <c r="F1" s="1105"/>
      <c r="G1" s="1105"/>
      <c r="H1" s="1105"/>
      <c r="I1" s="1105"/>
      <c r="J1" s="1105"/>
    </row>
    <row r="2" spans="1:10" ht="21.75">
      <c r="A2" s="1106" t="s">
        <v>132</v>
      </c>
      <c r="B2" s="1106"/>
      <c r="C2" s="1106"/>
      <c r="D2" s="1106"/>
      <c r="E2" s="1106"/>
      <c r="F2" s="1106"/>
      <c r="G2" s="1106"/>
      <c r="H2" s="1106"/>
      <c r="I2" s="1106"/>
      <c r="J2" s="1106"/>
    </row>
    <row r="3" spans="1:10" ht="21.75">
      <c r="A3" s="1107" t="s">
        <v>182</v>
      </c>
      <c r="B3" s="1107"/>
      <c r="C3" s="1107"/>
      <c r="D3" s="1107"/>
      <c r="E3" s="1107"/>
      <c r="F3" s="1107"/>
      <c r="G3" s="1107"/>
      <c r="H3" s="1107"/>
      <c r="I3" s="1107"/>
      <c r="J3" s="1107"/>
    </row>
    <row r="4" spans="1:9" ht="27.75" customHeight="1">
      <c r="A4" s="212"/>
      <c r="B4" s="212"/>
      <c r="C4" s="212"/>
      <c r="D4" s="212"/>
      <c r="E4" s="212"/>
      <c r="F4" s="211"/>
      <c r="G4" s="211"/>
      <c r="H4" s="212"/>
      <c r="I4" s="384"/>
    </row>
    <row r="5" spans="1:10" ht="21.75">
      <c r="A5" s="1108" t="s">
        <v>133</v>
      </c>
      <c r="B5" s="1108" t="s">
        <v>56</v>
      </c>
      <c r="C5" s="1108" t="s">
        <v>57</v>
      </c>
      <c r="D5" s="1108" t="s">
        <v>126</v>
      </c>
      <c r="E5" s="1109" t="s">
        <v>74</v>
      </c>
      <c r="F5" s="1110" t="s">
        <v>134</v>
      </c>
      <c r="G5" s="1110"/>
      <c r="H5" s="1111" t="s">
        <v>70</v>
      </c>
      <c r="I5" s="1103" t="s">
        <v>41</v>
      </c>
      <c r="J5" s="1103"/>
    </row>
    <row r="6" spans="1:10" ht="21.75">
      <c r="A6" s="1108"/>
      <c r="B6" s="1108"/>
      <c r="C6" s="1108"/>
      <c r="D6" s="1108"/>
      <c r="E6" s="1109"/>
      <c r="F6" s="221" t="s">
        <v>135</v>
      </c>
      <c r="G6" s="221" t="s">
        <v>136</v>
      </c>
      <c r="H6" s="1111"/>
      <c r="I6" s="1104" t="s">
        <v>176</v>
      </c>
      <c r="J6" s="1104"/>
    </row>
    <row r="7" spans="1:10" ht="21.75">
      <c r="A7" s="214">
        <v>1</v>
      </c>
      <c r="B7" s="213" t="s">
        <v>141</v>
      </c>
      <c r="C7" s="215" t="s">
        <v>88</v>
      </c>
      <c r="D7" s="389" t="s">
        <v>89</v>
      </c>
      <c r="E7" s="389" t="s">
        <v>85</v>
      </c>
      <c r="F7" s="216">
        <v>95</v>
      </c>
      <c r="G7" s="216">
        <v>0</v>
      </c>
      <c r="H7" s="217">
        <f>SUM(F7:G7)</f>
        <v>95</v>
      </c>
      <c r="I7" s="390" t="s">
        <v>184</v>
      </c>
      <c r="J7" s="391">
        <v>95</v>
      </c>
    </row>
    <row r="8" spans="1:10" ht="21.75">
      <c r="A8" s="392">
        <v>2</v>
      </c>
      <c r="B8" s="423" t="s">
        <v>141</v>
      </c>
      <c r="C8" s="393" t="s">
        <v>90</v>
      </c>
      <c r="D8" s="394" t="s">
        <v>91</v>
      </c>
      <c r="E8" s="394" t="s">
        <v>85</v>
      </c>
      <c r="F8" s="395">
        <f>SUM(J8:J10)</f>
        <v>345</v>
      </c>
      <c r="G8" s="395">
        <v>0</v>
      </c>
      <c r="H8" s="396">
        <f>SUM(F8:G8)</f>
        <v>345</v>
      </c>
      <c r="I8" s="397" t="s">
        <v>188</v>
      </c>
      <c r="J8" s="398">
        <v>120</v>
      </c>
    </row>
    <row r="9" spans="1:10" ht="21.75">
      <c r="A9" s="399"/>
      <c r="B9" s="428"/>
      <c r="C9" s="400"/>
      <c r="D9" s="401"/>
      <c r="E9" s="401"/>
      <c r="F9" s="402"/>
      <c r="G9" s="402"/>
      <c r="H9" s="403"/>
      <c r="I9" s="404" t="s">
        <v>189</v>
      </c>
      <c r="J9" s="405">
        <v>65</v>
      </c>
    </row>
    <row r="10" spans="1:10" ht="21.75">
      <c r="A10" s="406"/>
      <c r="B10" s="427"/>
      <c r="C10" s="407"/>
      <c r="D10" s="408"/>
      <c r="E10" s="408"/>
      <c r="F10" s="409"/>
      <c r="G10" s="409"/>
      <c r="H10" s="410"/>
      <c r="I10" s="411" t="s">
        <v>190</v>
      </c>
      <c r="J10" s="412">
        <v>160</v>
      </c>
    </row>
    <row r="11" spans="1:10" ht="21.75">
      <c r="A11" s="392">
        <v>3</v>
      </c>
      <c r="B11" s="423" t="s">
        <v>141</v>
      </c>
      <c r="C11" s="393" t="s">
        <v>68</v>
      </c>
      <c r="D11" s="394" t="s">
        <v>82</v>
      </c>
      <c r="E11" s="394" t="s">
        <v>191</v>
      </c>
      <c r="F11" s="395">
        <v>148</v>
      </c>
      <c r="G11" s="395">
        <v>0</v>
      </c>
      <c r="H11" s="396">
        <f>SUM(F11:G11)</f>
        <v>148</v>
      </c>
      <c r="I11" s="397" t="s">
        <v>192</v>
      </c>
      <c r="J11" s="398">
        <v>148</v>
      </c>
    </row>
    <row r="12" spans="1:10" ht="21.75">
      <c r="A12" s="392">
        <v>4</v>
      </c>
      <c r="B12" s="423" t="s">
        <v>141</v>
      </c>
      <c r="C12" s="393" t="s">
        <v>108</v>
      </c>
      <c r="D12" s="394" t="s">
        <v>202</v>
      </c>
      <c r="E12" s="394" t="s">
        <v>203</v>
      </c>
      <c r="F12" s="395">
        <f>SUM(J12:J13)</f>
        <v>1820</v>
      </c>
      <c r="G12" s="395">
        <v>0</v>
      </c>
      <c r="H12" s="396">
        <f>SUM(F12:G12)</f>
        <v>1820</v>
      </c>
      <c r="I12" s="397" t="s">
        <v>204</v>
      </c>
      <c r="J12" s="398">
        <v>320</v>
      </c>
    </row>
    <row r="13" spans="1:10" ht="21.75">
      <c r="A13" s="406"/>
      <c r="B13" s="427"/>
      <c r="C13" s="407"/>
      <c r="D13" s="408"/>
      <c r="E13" s="408"/>
      <c r="F13" s="409"/>
      <c r="G13" s="409"/>
      <c r="H13" s="410"/>
      <c r="I13" s="411" t="s">
        <v>205</v>
      </c>
      <c r="J13" s="412">
        <v>1500</v>
      </c>
    </row>
    <row r="14" spans="1:10" ht="21.75">
      <c r="A14" s="392">
        <v>5</v>
      </c>
      <c r="B14" s="393" t="s">
        <v>59</v>
      </c>
      <c r="C14" s="393" t="s">
        <v>95</v>
      </c>
      <c r="D14" s="394" t="s">
        <v>96</v>
      </c>
      <c r="E14" s="394" t="s">
        <v>177</v>
      </c>
      <c r="F14" s="395">
        <f>SUM(J14:J18)</f>
        <v>7246</v>
      </c>
      <c r="G14" s="424">
        <f>SUM(J19:J20)</f>
        <v>26028</v>
      </c>
      <c r="H14" s="396">
        <f>SUM(F14:G14)</f>
        <v>33274</v>
      </c>
      <c r="I14" s="397" t="s">
        <v>206</v>
      </c>
      <c r="J14" s="398">
        <v>2810</v>
      </c>
    </row>
    <row r="15" spans="1:10" ht="17.25" customHeight="1">
      <c r="A15" s="399"/>
      <c r="B15" s="400"/>
      <c r="C15" s="400"/>
      <c r="D15" s="401"/>
      <c r="E15" s="401"/>
      <c r="F15" s="402"/>
      <c r="G15" s="402"/>
      <c r="H15" s="403"/>
      <c r="I15" s="404" t="s">
        <v>207</v>
      </c>
      <c r="J15" s="405">
        <v>3850</v>
      </c>
    </row>
    <row r="16" spans="1:10" ht="17.25" customHeight="1">
      <c r="A16" s="399"/>
      <c r="B16" s="400"/>
      <c r="C16" s="400"/>
      <c r="D16" s="401"/>
      <c r="E16" s="401"/>
      <c r="F16" s="402"/>
      <c r="G16" s="402"/>
      <c r="H16" s="403"/>
      <c r="I16" s="404" t="s">
        <v>208</v>
      </c>
      <c r="J16" s="405"/>
    </row>
    <row r="17" spans="1:10" ht="17.25" customHeight="1">
      <c r="A17" s="399"/>
      <c r="B17" s="400"/>
      <c r="C17" s="400"/>
      <c r="D17" s="401"/>
      <c r="E17" s="401"/>
      <c r="F17" s="402"/>
      <c r="G17" s="402"/>
      <c r="H17" s="403"/>
      <c r="I17" s="404" t="s">
        <v>209</v>
      </c>
      <c r="J17" s="405">
        <v>236</v>
      </c>
    </row>
    <row r="18" spans="1:10" ht="17.25" customHeight="1">
      <c r="A18" s="399"/>
      <c r="B18" s="400"/>
      <c r="C18" s="400"/>
      <c r="D18" s="401"/>
      <c r="E18" s="401"/>
      <c r="F18" s="402"/>
      <c r="G18" s="402"/>
      <c r="H18" s="403"/>
      <c r="I18" s="404" t="s">
        <v>210</v>
      </c>
      <c r="J18" s="405">
        <v>350</v>
      </c>
    </row>
    <row r="19" spans="1:10" ht="17.25" customHeight="1">
      <c r="A19" s="399"/>
      <c r="B19" s="400"/>
      <c r="C19" s="400"/>
      <c r="D19" s="401"/>
      <c r="E19" s="401"/>
      <c r="F19" s="402"/>
      <c r="G19" s="402"/>
      <c r="H19" s="403"/>
      <c r="I19" s="404" t="s">
        <v>211</v>
      </c>
      <c r="J19" s="405">
        <v>2422</v>
      </c>
    </row>
    <row r="20" spans="1:10" ht="17.25" customHeight="1">
      <c r="A20" s="406"/>
      <c r="B20" s="407"/>
      <c r="C20" s="407"/>
      <c r="D20" s="408"/>
      <c r="E20" s="408"/>
      <c r="F20" s="409"/>
      <c r="G20" s="409"/>
      <c r="H20" s="410"/>
      <c r="I20" s="411" t="s">
        <v>212</v>
      </c>
      <c r="J20" s="412">
        <v>23606</v>
      </c>
    </row>
    <row r="21" spans="1:10" ht="21.75">
      <c r="A21" s="392">
        <v>6</v>
      </c>
      <c r="B21" s="393" t="s">
        <v>24</v>
      </c>
      <c r="C21" s="393" t="s">
        <v>25</v>
      </c>
      <c r="D21" s="394" t="s">
        <v>26</v>
      </c>
      <c r="E21" s="394" t="s">
        <v>85</v>
      </c>
      <c r="F21" s="395">
        <f>SUM(J21:J27)</f>
        <v>12342</v>
      </c>
      <c r="G21" s="395">
        <v>0</v>
      </c>
      <c r="H21" s="396">
        <f>SUM(F21:G21)</f>
        <v>12342</v>
      </c>
      <c r="I21" s="397" t="s">
        <v>193</v>
      </c>
      <c r="J21" s="398">
        <v>4108</v>
      </c>
    </row>
    <row r="22" spans="1:10" ht="17.25" customHeight="1">
      <c r="A22" s="399"/>
      <c r="B22" s="400"/>
      <c r="C22" s="400"/>
      <c r="D22" s="401"/>
      <c r="E22" s="401"/>
      <c r="F22" s="402"/>
      <c r="G22" s="402"/>
      <c r="H22" s="403"/>
      <c r="I22" s="404" t="s">
        <v>194</v>
      </c>
      <c r="J22" s="405">
        <v>240</v>
      </c>
    </row>
    <row r="23" spans="1:10" ht="17.25" customHeight="1">
      <c r="A23" s="399"/>
      <c r="B23" s="400"/>
      <c r="C23" s="400"/>
      <c r="D23" s="401"/>
      <c r="E23" s="401"/>
      <c r="F23" s="402"/>
      <c r="G23" s="402"/>
      <c r="H23" s="403"/>
      <c r="I23" s="404" t="s">
        <v>195</v>
      </c>
      <c r="J23" s="405">
        <v>170</v>
      </c>
    </row>
    <row r="24" spans="1:10" ht="17.25" customHeight="1">
      <c r="A24" s="399"/>
      <c r="B24" s="400"/>
      <c r="C24" s="400"/>
      <c r="D24" s="401"/>
      <c r="E24" s="401"/>
      <c r="F24" s="402"/>
      <c r="G24" s="402"/>
      <c r="H24" s="403"/>
      <c r="I24" s="404" t="s">
        <v>196</v>
      </c>
      <c r="J24" s="405">
        <v>200</v>
      </c>
    </row>
    <row r="25" spans="1:10" ht="17.25" customHeight="1">
      <c r="A25" s="399"/>
      <c r="B25" s="400"/>
      <c r="C25" s="400"/>
      <c r="D25" s="401"/>
      <c r="E25" s="401"/>
      <c r="F25" s="402"/>
      <c r="G25" s="402"/>
      <c r="H25" s="403"/>
      <c r="I25" s="404" t="s">
        <v>197</v>
      </c>
      <c r="J25" s="405">
        <v>1527</v>
      </c>
    </row>
    <row r="26" spans="1:10" ht="17.25" customHeight="1">
      <c r="A26" s="399"/>
      <c r="B26" s="400"/>
      <c r="C26" s="400"/>
      <c r="D26" s="401"/>
      <c r="E26" s="401"/>
      <c r="F26" s="402"/>
      <c r="G26" s="402"/>
      <c r="H26" s="403"/>
      <c r="I26" s="404" t="s">
        <v>198</v>
      </c>
      <c r="J26" s="405">
        <v>5975</v>
      </c>
    </row>
    <row r="27" spans="1:10" ht="17.25" customHeight="1">
      <c r="A27" s="406"/>
      <c r="B27" s="407"/>
      <c r="C27" s="407"/>
      <c r="D27" s="408"/>
      <c r="E27" s="408"/>
      <c r="F27" s="409"/>
      <c r="G27" s="409"/>
      <c r="H27" s="410"/>
      <c r="I27" s="411" t="s">
        <v>199</v>
      </c>
      <c r="J27" s="412">
        <v>122</v>
      </c>
    </row>
    <row r="28" spans="1:10" ht="21.75">
      <c r="A28" s="214">
        <v>7</v>
      </c>
      <c r="B28" s="389" t="s">
        <v>60</v>
      </c>
      <c r="C28" s="215" t="s">
        <v>93</v>
      </c>
      <c r="D28" s="389" t="s">
        <v>94</v>
      </c>
      <c r="E28" s="389" t="s">
        <v>85</v>
      </c>
      <c r="F28" s="216">
        <v>275</v>
      </c>
      <c r="G28" s="216">
        <v>0</v>
      </c>
      <c r="H28" s="217">
        <f>SUM(F28:G28)</f>
        <v>275</v>
      </c>
      <c r="I28" s="390" t="s">
        <v>185</v>
      </c>
      <c r="J28" s="391">
        <v>275</v>
      </c>
    </row>
    <row r="29" spans="1:10" ht="21.75">
      <c r="A29" s="214">
        <v>8</v>
      </c>
      <c r="B29" s="215" t="s">
        <v>63</v>
      </c>
      <c r="C29" s="215" t="s">
        <v>102</v>
      </c>
      <c r="D29" s="389" t="s">
        <v>103</v>
      </c>
      <c r="E29" s="389" t="s">
        <v>85</v>
      </c>
      <c r="F29" s="216">
        <v>560</v>
      </c>
      <c r="G29" s="216">
        <v>0</v>
      </c>
      <c r="H29" s="217">
        <f>SUM(F29:G29)</f>
        <v>560</v>
      </c>
      <c r="I29" s="390" t="s">
        <v>183</v>
      </c>
      <c r="J29" s="391">
        <v>560</v>
      </c>
    </row>
    <row r="30" spans="1:10" ht="21.75">
      <c r="A30" s="392">
        <v>9</v>
      </c>
      <c r="B30" s="393" t="s">
        <v>63</v>
      </c>
      <c r="C30" s="394" t="s">
        <v>36</v>
      </c>
      <c r="D30" s="394" t="s">
        <v>37</v>
      </c>
      <c r="E30" s="393"/>
      <c r="F30" s="395">
        <f>SUM(J30:J31)</f>
        <v>430</v>
      </c>
      <c r="G30" s="395">
        <v>0</v>
      </c>
      <c r="H30" s="396">
        <f>SUM(F30:G30)</f>
        <v>430</v>
      </c>
      <c r="I30" s="397" t="s">
        <v>186</v>
      </c>
      <c r="J30" s="398">
        <v>380</v>
      </c>
    </row>
    <row r="31" spans="1:10" ht="21.75">
      <c r="A31" s="406"/>
      <c r="B31" s="408"/>
      <c r="C31" s="407"/>
      <c r="D31" s="408"/>
      <c r="E31" s="408"/>
      <c r="F31" s="409"/>
      <c r="G31" s="409"/>
      <c r="H31" s="410"/>
      <c r="I31" s="411" t="s">
        <v>187</v>
      </c>
      <c r="J31" s="412">
        <v>50</v>
      </c>
    </row>
    <row r="32" spans="1:10" ht="21.75">
      <c r="A32" s="429">
        <v>10</v>
      </c>
      <c r="B32" s="394" t="s">
        <v>58</v>
      </c>
      <c r="C32" s="393" t="s">
        <v>146</v>
      </c>
      <c r="D32" s="394" t="s">
        <v>147</v>
      </c>
      <c r="E32" s="394" t="s">
        <v>87</v>
      </c>
      <c r="F32" s="395">
        <f>SUM(J32:J33)</f>
        <v>783</v>
      </c>
      <c r="G32" s="395">
        <v>0</v>
      </c>
      <c r="H32" s="396">
        <f>SUM(F32:G32)</f>
        <v>783</v>
      </c>
      <c r="I32" s="397" t="s">
        <v>200</v>
      </c>
      <c r="J32" s="398">
        <v>309</v>
      </c>
    </row>
    <row r="33" spans="1:10" ht="21.75">
      <c r="A33" s="406"/>
      <c r="B33" s="408"/>
      <c r="C33" s="407"/>
      <c r="D33" s="408"/>
      <c r="E33" s="408"/>
      <c r="F33" s="409"/>
      <c r="G33" s="409"/>
      <c r="H33" s="410"/>
      <c r="I33" s="411" t="s">
        <v>201</v>
      </c>
      <c r="J33" s="412">
        <v>474</v>
      </c>
    </row>
    <row r="34" spans="1:10" s="218" customFormat="1" ht="12" customHeight="1">
      <c r="A34" s="211"/>
      <c r="F34" s="312"/>
      <c r="G34" s="312"/>
      <c r="H34" s="222"/>
      <c r="I34" s="385"/>
      <c r="J34" s="382"/>
    </row>
    <row r="35" spans="1:10" s="220" customFormat="1" ht="21">
      <c r="A35" s="219"/>
      <c r="B35" s="219"/>
      <c r="C35" s="219"/>
      <c r="D35" s="219"/>
      <c r="E35" s="313" t="s">
        <v>167</v>
      </c>
      <c r="F35" s="368">
        <f>SUM(F7:F32)</f>
        <v>24044</v>
      </c>
      <c r="G35" s="425">
        <f>SUM(G7:G32)</f>
        <v>26028</v>
      </c>
      <c r="H35" s="426">
        <f>SUM(H7:H32)</f>
        <v>50072</v>
      </c>
      <c r="I35" s="413"/>
      <c r="J35" s="414"/>
    </row>
    <row r="36" spans="1:10" s="220" customFormat="1" ht="21">
      <c r="A36" s="219"/>
      <c r="B36" s="219"/>
      <c r="C36" s="219"/>
      <c r="D36" s="219"/>
      <c r="E36" s="212"/>
      <c r="F36" s="311"/>
      <c r="G36" s="311"/>
      <c r="H36" s="311"/>
      <c r="I36" s="386"/>
      <c r="J36" s="383"/>
    </row>
    <row r="37" spans="8:10" s="218" customFormat="1" ht="21.75">
      <c r="H37" s="219"/>
      <c r="I37" s="387"/>
      <c r="J37" s="382"/>
    </row>
  </sheetData>
  <sheetProtection password="CC71" sheet="1" objects="1" scenarios="1" selectLockedCells="1" selectUnlockedCells="1"/>
  <mergeCells count="12">
    <mergeCell ref="F5:G5"/>
    <mergeCell ref="H5:H6"/>
    <mergeCell ref="I5:J5"/>
    <mergeCell ref="I6:J6"/>
    <mergeCell ref="A1:J1"/>
    <mergeCell ref="A2:J2"/>
    <mergeCell ref="A3:J3"/>
    <mergeCell ref="A5:A6"/>
    <mergeCell ref="B5:B6"/>
    <mergeCell ref="C5:C6"/>
    <mergeCell ref="D5:D6"/>
    <mergeCell ref="E5:E6"/>
  </mergeCells>
  <printOptions/>
  <pageMargins left="0.4" right="0.17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="120" zoomScaleSheetLayoutView="120" workbookViewId="0" topLeftCell="A1">
      <selection activeCell="L1" sqref="L1"/>
    </sheetView>
  </sheetViews>
  <sheetFormatPr defaultColWidth="9.140625" defaultRowHeight="21.75"/>
  <cols>
    <col min="1" max="1" width="3.57421875" style="8" customWidth="1"/>
    <col min="2" max="2" width="6.140625" style="8" customWidth="1"/>
    <col min="3" max="3" width="10.421875" style="8" customWidth="1"/>
    <col min="4" max="4" width="18.00390625" style="8" customWidth="1"/>
    <col min="5" max="5" width="11.8515625" style="8" customWidth="1"/>
    <col min="6" max="6" width="11.00390625" style="255" customWidth="1"/>
    <col min="7" max="7" width="20.8515625" style="33" customWidth="1"/>
    <col min="8" max="8" width="6.8515625" style="9" customWidth="1"/>
    <col min="9" max="9" width="4.00390625" style="9" customWidth="1"/>
    <col min="10" max="10" width="7.28125" style="369" customWidth="1"/>
    <col min="11" max="11" width="9.7109375" style="33" customWidth="1"/>
    <col min="12" max="16384" width="9.140625" style="8" customWidth="1"/>
  </cols>
  <sheetData>
    <row r="1" spans="1:11" ht="21">
      <c r="A1" s="1081" t="s">
        <v>166</v>
      </c>
      <c r="B1" s="1081"/>
      <c r="C1" s="1081"/>
      <c r="D1" s="1081"/>
      <c r="E1" s="1081"/>
      <c r="F1" s="1081"/>
      <c r="G1" s="1081"/>
      <c r="H1" s="1081"/>
      <c r="I1" s="1081"/>
      <c r="J1" s="1081"/>
      <c r="K1" s="1081"/>
    </row>
    <row r="2" spans="1:11" ht="21">
      <c r="A2" s="1118" t="s">
        <v>169</v>
      </c>
      <c r="B2" s="1118"/>
      <c r="C2" s="1118"/>
      <c r="D2" s="1118"/>
      <c r="E2" s="1118"/>
      <c r="F2" s="1118"/>
      <c r="G2" s="1118"/>
      <c r="H2" s="1118"/>
      <c r="I2" s="1118"/>
      <c r="J2" s="1118"/>
      <c r="K2" s="1118"/>
    </row>
    <row r="3" spans="1:11" ht="21">
      <c r="A3" s="1119" t="s">
        <v>182</v>
      </c>
      <c r="B3" s="1119"/>
      <c r="C3" s="1119"/>
      <c r="D3" s="1119"/>
      <c r="E3" s="1119"/>
      <c r="F3" s="1119"/>
      <c r="G3" s="1119"/>
      <c r="H3" s="1119"/>
      <c r="I3" s="1119"/>
      <c r="J3" s="1119"/>
      <c r="K3" s="1119"/>
    </row>
    <row r="4" spans="1:6" ht="36" customHeight="1">
      <c r="A4" s="10"/>
      <c r="B4" s="10"/>
      <c r="C4" s="10"/>
      <c r="D4" s="10"/>
      <c r="E4" s="10"/>
      <c r="F4" s="10"/>
    </row>
    <row r="5" spans="1:11" ht="23.25" customHeight="1">
      <c r="A5" s="252" t="s">
        <v>133</v>
      </c>
      <c r="B5" s="252" t="s">
        <v>56</v>
      </c>
      <c r="C5" s="252" t="s">
        <v>57</v>
      </c>
      <c r="D5" s="252" t="s">
        <v>126</v>
      </c>
      <c r="E5" s="314" t="s">
        <v>74</v>
      </c>
      <c r="F5" s="315" t="s">
        <v>122</v>
      </c>
      <c r="G5" s="1115" t="s">
        <v>41</v>
      </c>
      <c r="H5" s="1116"/>
      <c r="I5" s="1116"/>
      <c r="J5" s="1116"/>
      <c r="K5" s="1117"/>
    </row>
    <row r="6" spans="1:11" ht="23.25" customHeight="1">
      <c r="A6" s="430">
        <v>1</v>
      </c>
      <c r="B6" s="431" t="s">
        <v>141</v>
      </c>
      <c r="C6" s="432" t="s">
        <v>88</v>
      </c>
      <c r="D6" s="432" t="s">
        <v>89</v>
      </c>
      <c r="E6" s="432" t="s">
        <v>213</v>
      </c>
      <c r="F6" s="433">
        <v>850</v>
      </c>
      <c r="G6" s="434" t="s">
        <v>214</v>
      </c>
      <c r="H6" s="435">
        <v>1850</v>
      </c>
      <c r="I6" s="434" t="s">
        <v>178</v>
      </c>
      <c r="J6" s="436" t="s">
        <v>179</v>
      </c>
      <c r="K6" s="432" t="s">
        <v>215</v>
      </c>
    </row>
    <row r="7" spans="1:11" ht="23.25" customHeight="1">
      <c r="A7" s="437"/>
      <c r="B7" s="438"/>
      <c r="C7" s="438"/>
      <c r="D7" s="438"/>
      <c r="E7" s="438"/>
      <c r="F7" s="439"/>
      <c r="G7" s="440" t="s">
        <v>216</v>
      </c>
      <c r="H7" s="441"/>
      <c r="I7" s="442"/>
      <c r="J7" s="443"/>
      <c r="K7" s="444"/>
    </row>
    <row r="8" spans="1:11" ht="23.25" customHeight="1">
      <c r="A8" s="445"/>
      <c r="B8" s="446"/>
      <c r="C8" s="446"/>
      <c r="D8" s="446"/>
      <c r="E8" s="447"/>
      <c r="F8" s="448"/>
      <c r="G8" s="449" t="s">
        <v>217</v>
      </c>
      <c r="H8" s="450"/>
      <c r="I8" s="451"/>
      <c r="J8" s="452"/>
      <c r="K8" s="453"/>
    </row>
    <row r="9" spans="1:11" ht="23.25" customHeight="1">
      <c r="A9" s="252"/>
      <c r="B9" s="1112" t="s">
        <v>150</v>
      </c>
      <c r="C9" s="1113"/>
      <c r="D9" s="1113"/>
      <c r="E9" s="1114"/>
      <c r="F9" s="18">
        <f>SUM(F6:F8)</f>
        <v>850</v>
      </c>
      <c r="G9" s="370"/>
      <c r="H9" s="7"/>
      <c r="I9" s="370"/>
      <c r="J9" s="371"/>
      <c r="K9" s="32"/>
    </row>
    <row r="10" spans="1:11" s="373" customFormat="1" ht="16.5" customHeight="1">
      <c r="A10" s="372"/>
      <c r="E10" s="374"/>
      <c r="F10" s="256"/>
      <c r="G10" s="375"/>
      <c r="H10" s="376"/>
      <c r="I10" s="375"/>
      <c r="J10" s="377"/>
      <c r="K10" s="378"/>
    </row>
  </sheetData>
  <sheetProtection password="CC71" sheet="1" objects="1" scenarios="1" selectLockedCells="1" selectUnlockedCells="1"/>
  <mergeCells count="5">
    <mergeCell ref="B9:E9"/>
    <mergeCell ref="G5:K5"/>
    <mergeCell ref="A1:K1"/>
    <mergeCell ref="A2:K2"/>
    <mergeCell ref="A3:K3"/>
  </mergeCells>
  <printOptions/>
  <pageMargins left="0.16" right="0.17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J47"/>
  <sheetViews>
    <sheetView view="pageBreakPreview" zoomScale="110" zoomScaleNormal="120" zoomScaleSheetLayoutView="110" workbookViewId="0" topLeftCell="A1">
      <selection activeCell="K1" sqref="K1"/>
    </sheetView>
  </sheetViews>
  <sheetFormatPr defaultColWidth="9.140625" defaultRowHeight="21.75"/>
  <cols>
    <col min="1" max="1" width="2.57421875" style="331" customWidth="1"/>
    <col min="2" max="2" width="9.57421875" style="332" customWidth="1"/>
    <col min="3" max="3" width="14.00390625" style="332" customWidth="1"/>
    <col min="4" max="4" width="22.140625" style="332" customWidth="1"/>
    <col min="5" max="5" width="12.00390625" style="332" customWidth="1"/>
    <col min="6" max="6" width="8.7109375" style="272" customWidth="1"/>
    <col min="7" max="8" width="9.57421875" style="272" customWidth="1"/>
    <col min="9" max="9" width="10.140625" style="339" customWidth="1"/>
    <col min="10" max="10" width="12.28125" style="272" customWidth="1"/>
    <col min="11" max="16384" width="9.140625" style="288" customWidth="1"/>
  </cols>
  <sheetData>
    <row r="1" spans="1:10" ht="18.75">
      <c r="A1" s="1124" t="s">
        <v>10</v>
      </c>
      <c r="B1" s="1124"/>
      <c r="C1" s="1124"/>
      <c r="D1" s="1124"/>
      <c r="E1" s="1124"/>
      <c r="F1" s="1124"/>
      <c r="G1" s="1124"/>
      <c r="H1" s="1124"/>
      <c r="I1" s="1124"/>
      <c r="J1" s="1124"/>
    </row>
    <row r="2" spans="1:10" s="310" customFormat="1" ht="21" customHeight="1">
      <c r="A2" s="1125" t="s">
        <v>513</v>
      </c>
      <c r="B2" s="1125"/>
      <c r="C2" s="1125"/>
      <c r="D2" s="1125"/>
      <c r="E2" s="1125"/>
      <c r="F2" s="1125"/>
      <c r="G2" s="1125"/>
      <c r="H2" s="1125"/>
      <c r="I2" s="1125"/>
      <c r="J2" s="1125"/>
    </row>
    <row r="3" spans="1:10" s="310" customFormat="1" ht="22.5" customHeight="1">
      <c r="A3" s="316"/>
      <c r="B3" s="316"/>
      <c r="C3" s="316"/>
      <c r="D3" s="316"/>
      <c r="E3" s="316"/>
      <c r="F3" s="303"/>
      <c r="G3" s="303"/>
      <c r="H3" s="303"/>
      <c r="I3" s="316"/>
      <c r="J3" s="289"/>
    </row>
    <row r="4" spans="1:10" s="202" customFormat="1" ht="18.75" customHeight="1">
      <c r="A4" s="1063" t="s">
        <v>64</v>
      </c>
      <c r="B4" s="1063" t="s">
        <v>56</v>
      </c>
      <c r="C4" s="1063" t="s">
        <v>57</v>
      </c>
      <c r="D4" s="1063" t="s">
        <v>73</v>
      </c>
      <c r="E4" s="1063" t="s">
        <v>134</v>
      </c>
      <c r="F4" s="1126" t="s">
        <v>72</v>
      </c>
      <c r="G4" s="1126" t="s">
        <v>77</v>
      </c>
      <c r="H4" s="360" t="s">
        <v>6</v>
      </c>
      <c r="I4" s="1120" t="s">
        <v>114</v>
      </c>
      <c r="J4" s="1122" t="s">
        <v>27</v>
      </c>
    </row>
    <row r="5" spans="1:10" s="202" customFormat="1" ht="16.5" customHeight="1">
      <c r="A5" s="1064"/>
      <c r="B5" s="1064"/>
      <c r="C5" s="1064"/>
      <c r="D5" s="1064"/>
      <c r="E5" s="1064"/>
      <c r="F5" s="1127"/>
      <c r="G5" s="1127"/>
      <c r="H5" s="317" t="s">
        <v>151</v>
      </c>
      <c r="I5" s="1121"/>
      <c r="J5" s="1123"/>
    </row>
    <row r="6" spans="1:10" ht="18.75">
      <c r="A6" s="318">
        <v>1</v>
      </c>
      <c r="B6" s="319" t="s">
        <v>62</v>
      </c>
      <c r="C6" s="319" t="s">
        <v>86</v>
      </c>
      <c r="D6" s="319" t="s">
        <v>11</v>
      </c>
      <c r="E6" s="319" t="s">
        <v>7</v>
      </c>
      <c r="F6" s="271">
        <v>5080</v>
      </c>
      <c r="G6" s="271">
        <v>1500</v>
      </c>
      <c r="H6" s="320">
        <f>(F6+G6)*5/100</f>
        <v>329</v>
      </c>
      <c r="I6" s="321" t="s">
        <v>514</v>
      </c>
      <c r="J6" s="322">
        <f>SUM(F6,G6,H6)</f>
        <v>6909</v>
      </c>
    </row>
    <row r="7" spans="1:10" ht="18.75">
      <c r="A7" s="318">
        <v>2</v>
      </c>
      <c r="B7" s="319" t="s">
        <v>67</v>
      </c>
      <c r="C7" s="319" t="s">
        <v>92</v>
      </c>
      <c r="D7" s="319" t="s">
        <v>12</v>
      </c>
      <c r="E7" s="319" t="s">
        <v>7</v>
      </c>
      <c r="F7" s="271">
        <v>5080</v>
      </c>
      <c r="G7" s="271">
        <v>1500</v>
      </c>
      <c r="H7" s="320">
        <f>(F7+G7)*5/100</f>
        <v>329</v>
      </c>
      <c r="I7" s="321" t="s">
        <v>514</v>
      </c>
      <c r="J7" s="322">
        <f>SUM(F7,G7,H7)</f>
        <v>6909</v>
      </c>
    </row>
    <row r="8" spans="1:10" ht="18.75">
      <c r="A8" s="318">
        <v>3</v>
      </c>
      <c r="B8" s="319" t="s">
        <v>67</v>
      </c>
      <c r="C8" s="319" t="s">
        <v>142</v>
      </c>
      <c r="D8" s="330" t="s">
        <v>15</v>
      </c>
      <c r="E8" s="319" t="s">
        <v>7</v>
      </c>
      <c r="F8" s="271">
        <v>5080</v>
      </c>
      <c r="G8" s="271">
        <v>1500</v>
      </c>
      <c r="H8" s="320">
        <f>(F8+G8)*5/100</f>
        <v>329</v>
      </c>
      <c r="I8" s="321" t="s">
        <v>514</v>
      </c>
      <c r="J8" s="322">
        <f>SUM(F8,G8,H8)</f>
        <v>6909</v>
      </c>
    </row>
    <row r="9" spans="3:10" ht="9.75" customHeight="1">
      <c r="C9" s="333"/>
      <c r="H9" s="334"/>
      <c r="I9" s="335"/>
      <c r="J9" s="336"/>
    </row>
    <row r="10" spans="1:10" ht="20.25" customHeight="1">
      <c r="A10" s="323">
        <v>4</v>
      </c>
      <c r="B10" s="324" t="s">
        <v>61</v>
      </c>
      <c r="C10" s="324" t="s">
        <v>19</v>
      </c>
      <c r="D10" s="324" t="s">
        <v>28</v>
      </c>
      <c r="E10" s="324" t="s">
        <v>7</v>
      </c>
      <c r="F10" s="276">
        <v>5080</v>
      </c>
      <c r="G10" s="276">
        <v>1500</v>
      </c>
      <c r="H10" s="276">
        <f>(F10+G10)*5/100</f>
        <v>329</v>
      </c>
      <c r="I10" s="351" t="s">
        <v>514</v>
      </c>
      <c r="J10" s="276"/>
    </row>
    <row r="11" spans="1:10" ht="20.25" customHeight="1">
      <c r="A11" s="325"/>
      <c r="B11" s="629" t="s">
        <v>41</v>
      </c>
      <c r="C11" s="630" t="s">
        <v>515</v>
      </c>
      <c r="D11" s="326"/>
      <c r="E11" s="326"/>
      <c r="F11" s="327"/>
      <c r="G11" s="327"/>
      <c r="H11" s="327"/>
      <c r="I11" s="361"/>
      <c r="J11" s="327"/>
    </row>
    <row r="12" spans="1:10" ht="20.25" customHeight="1">
      <c r="A12" s="328"/>
      <c r="B12" s="628"/>
      <c r="C12" s="631" t="s">
        <v>516</v>
      </c>
      <c r="D12" s="329"/>
      <c r="E12" s="329"/>
      <c r="F12" s="278"/>
      <c r="G12" s="278"/>
      <c r="H12" s="278"/>
      <c r="I12" s="352"/>
      <c r="J12" s="278"/>
    </row>
    <row r="13" spans="8:10" ht="18.75" customHeight="1">
      <c r="H13" s="273"/>
      <c r="I13" s="337" t="s">
        <v>18</v>
      </c>
      <c r="J13" s="350">
        <f>SUM(J10:J11)</f>
        <v>0</v>
      </c>
    </row>
    <row r="14" spans="8:10" ht="8.25" customHeight="1">
      <c r="H14" s="273"/>
      <c r="I14" s="338"/>
      <c r="J14" s="273"/>
    </row>
    <row r="15" spans="1:10" ht="20.25" customHeight="1">
      <c r="A15" s="318">
        <v>5</v>
      </c>
      <c r="B15" s="319" t="s">
        <v>61</v>
      </c>
      <c r="C15" s="319" t="s">
        <v>104</v>
      </c>
      <c r="D15" s="319" t="s">
        <v>30</v>
      </c>
      <c r="E15" s="319" t="s">
        <v>7</v>
      </c>
      <c r="F15" s="271">
        <v>5080</v>
      </c>
      <c r="G15" s="271">
        <v>1500</v>
      </c>
      <c r="H15" s="271">
        <f>(F15+G15)*5/100</f>
        <v>329</v>
      </c>
      <c r="I15" s="321" t="s">
        <v>514</v>
      </c>
      <c r="J15" s="322">
        <f>SUM(F15,G15,H15)</f>
        <v>6909</v>
      </c>
    </row>
    <row r="16" spans="8:10" ht="10.5" customHeight="1">
      <c r="H16" s="334"/>
      <c r="J16" s="273"/>
    </row>
    <row r="17" spans="1:10" ht="20.25" customHeight="1">
      <c r="A17" s="323">
        <v>6</v>
      </c>
      <c r="B17" s="324" t="s">
        <v>61</v>
      </c>
      <c r="C17" s="324" t="s">
        <v>21</v>
      </c>
      <c r="D17" s="324" t="s">
        <v>31</v>
      </c>
      <c r="E17" s="324" t="s">
        <v>7</v>
      </c>
      <c r="F17" s="276">
        <v>5080</v>
      </c>
      <c r="G17" s="276">
        <v>1500</v>
      </c>
      <c r="H17" s="276">
        <f>(F17+G17)*5/100</f>
        <v>329</v>
      </c>
      <c r="I17" s="351" t="s">
        <v>514</v>
      </c>
      <c r="J17" s="276">
        <f>SUM(F17,G17,H17)</f>
        <v>6909</v>
      </c>
    </row>
    <row r="18" spans="1:10" ht="20.25" customHeight="1">
      <c r="A18" s="325">
        <v>7</v>
      </c>
      <c r="B18" s="326"/>
      <c r="C18" s="326"/>
      <c r="D18" s="326" t="s">
        <v>32</v>
      </c>
      <c r="E18" s="326" t="s">
        <v>7</v>
      </c>
      <c r="F18" s="327">
        <v>5080</v>
      </c>
      <c r="G18" s="327">
        <v>1500</v>
      </c>
      <c r="H18" s="327">
        <f>(F18+G18)*5/100</f>
        <v>329</v>
      </c>
      <c r="I18" s="361" t="s">
        <v>514</v>
      </c>
      <c r="J18" s="327">
        <f>SUM(F18,G18,H18)</f>
        <v>6909</v>
      </c>
    </row>
    <row r="19" spans="1:10" ht="20.25" customHeight="1">
      <c r="A19" s="328">
        <v>8</v>
      </c>
      <c r="B19" s="329"/>
      <c r="C19" s="329"/>
      <c r="D19" s="329" t="s">
        <v>33</v>
      </c>
      <c r="E19" s="329" t="s">
        <v>7</v>
      </c>
      <c r="F19" s="278">
        <v>5080</v>
      </c>
      <c r="G19" s="278">
        <v>1500</v>
      </c>
      <c r="H19" s="278">
        <f>(F19+G19)*5/100</f>
        <v>329</v>
      </c>
      <c r="I19" s="352" t="s">
        <v>514</v>
      </c>
      <c r="J19" s="278">
        <f>SUM(F19,G19,H19)</f>
        <v>6909</v>
      </c>
    </row>
    <row r="20" spans="8:10" ht="16.5" customHeight="1">
      <c r="H20" s="273"/>
      <c r="I20" s="337" t="s">
        <v>20</v>
      </c>
      <c r="J20" s="322">
        <f>SUM(J17:J19)</f>
        <v>20727</v>
      </c>
    </row>
    <row r="21" spans="1:10" s="310" customFormat="1" ht="11.25" customHeight="1">
      <c r="A21" s="340"/>
      <c r="B21" s="159"/>
      <c r="C21" s="159"/>
      <c r="D21" s="159"/>
      <c r="E21" s="159"/>
      <c r="F21" s="273"/>
      <c r="G21" s="273"/>
      <c r="H21" s="273"/>
      <c r="I21" s="341"/>
      <c r="J21" s="273"/>
    </row>
    <row r="22" spans="1:10" s="310" customFormat="1" ht="20.25" customHeight="1">
      <c r="A22" s="323">
        <v>9</v>
      </c>
      <c r="B22" s="324" t="s">
        <v>61</v>
      </c>
      <c r="C22" s="324" t="s">
        <v>152</v>
      </c>
      <c r="D22" s="324" t="s">
        <v>153</v>
      </c>
      <c r="E22" s="324" t="s">
        <v>7</v>
      </c>
      <c r="F22" s="276">
        <v>5080</v>
      </c>
      <c r="G22" s="276">
        <v>1500</v>
      </c>
      <c r="H22" s="276">
        <v>329</v>
      </c>
      <c r="I22" s="351" t="s">
        <v>514</v>
      </c>
      <c r="J22" s="276">
        <f>SUM(F22:H22)</f>
        <v>6909</v>
      </c>
    </row>
    <row r="23" spans="1:10" s="310" customFormat="1" ht="20.25" customHeight="1">
      <c r="A23" s="328">
        <v>10</v>
      </c>
      <c r="B23" s="329"/>
      <c r="C23" s="329"/>
      <c r="D23" s="329" t="s">
        <v>154</v>
      </c>
      <c r="E23" s="329" t="s">
        <v>7</v>
      </c>
      <c r="F23" s="278">
        <v>5080</v>
      </c>
      <c r="G23" s="278">
        <v>1500</v>
      </c>
      <c r="H23" s="278">
        <v>329</v>
      </c>
      <c r="I23" s="352" t="s">
        <v>514</v>
      </c>
      <c r="J23" s="278">
        <f>SUM(F23:H23)</f>
        <v>6909</v>
      </c>
    </row>
    <row r="24" spans="1:10" s="310" customFormat="1" ht="18.75" customHeight="1">
      <c r="A24" s="340"/>
      <c r="B24" s="159"/>
      <c r="C24" s="159"/>
      <c r="D24" s="159"/>
      <c r="E24" s="159"/>
      <c r="F24" s="273"/>
      <c r="G24" s="273"/>
      <c r="H24" s="273"/>
      <c r="I24" s="341" t="s">
        <v>155</v>
      </c>
      <c r="J24" s="350">
        <f>SUM(J22:J23)</f>
        <v>13818</v>
      </c>
    </row>
    <row r="25" spans="1:10" s="310" customFormat="1" ht="9" customHeight="1">
      <c r="A25" s="340"/>
      <c r="B25" s="159"/>
      <c r="C25" s="159"/>
      <c r="D25" s="159"/>
      <c r="E25" s="159"/>
      <c r="F25" s="273"/>
      <c r="G25" s="273"/>
      <c r="H25" s="273"/>
      <c r="I25" s="341"/>
      <c r="J25" s="273"/>
    </row>
    <row r="26" spans="1:10" ht="18.75">
      <c r="A26" s="323">
        <v>11</v>
      </c>
      <c r="B26" s="324" t="s">
        <v>66</v>
      </c>
      <c r="C26" s="324" t="s">
        <v>105</v>
      </c>
      <c r="D26" s="324" t="s">
        <v>13</v>
      </c>
      <c r="E26" s="324" t="s">
        <v>7</v>
      </c>
      <c r="F26" s="276">
        <v>5080</v>
      </c>
      <c r="G26" s="276">
        <v>1500</v>
      </c>
      <c r="H26" s="276">
        <f>(F26+G26)*5/100</f>
        <v>329</v>
      </c>
      <c r="I26" s="351" t="s">
        <v>514</v>
      </c>
      <c r="J26" s="276">
        <f>SUM(F26,G26,H26)</f>
        <v>6909</v>
      </c>
    </row>
    <row r="27" spans="1:10" ht="18.75">
      <c r="A27" s="328">
        <v>12</v>
      </c>
      <c r="B27" s="329"/>
      <c r="C27" s="329"/>
      <c r="D27" s="329" t="s">
        <v>14</v>
      </c>
      <c r="E27" s="329" t="s">
        <v>7</v>
      </c>
      <c r="F27" s="278">
        <v>5080</v>
      </c>
      <c r="G27" s="278">
        <v>1500</v>
      </c>
      <c r="H27" s="278">
        <f>(F27+G27)*5/100</f>
        <v>329</v>
      </c>
      <c r="I27" s="352" t="s">
        <v>514</v>
      </c>
      <c r="J27" s="278">
        <f>SUM(F27,G27,H27)</f>
        <v>6909</v>
      </c>
    </row>
    <row r="28" spans="8:10" ht="18" customHeight="1">
      <c r="H28" s="273"/>
      <c r="I28" s="337" t="s">
        <v>131</v>
      </c>
      <c r="J28" s="322">
        <f>SUM(J26:J27)</f>
        <v>13818</v>
      </c>
    </row>
    <row r="29" spans="1:10" s="310" customFormat="1" ht="9.75" customHeight="1">
      <c r="A29" s="340"/>
      <c r="B29" s="159"/>
      <c r="C29" s="159"/>
      <c r="D29" s="159"/>
      <c r="E29" s="159"/>
      <c r="F29" s="273"/>
      <c r="G29" s="273"/>
      <c r="H29" s="273"/>
      <c r="I29" s="341"/>
      <c r="J29" s="342"/>
    </row>
    <row r="30" spans="1:10" ht="21" customHeight="1">
      <c r="A30" s="318">
        <v>13</v>
      </c>
      <c r="B30" s="319" t="s">
        <v>66</v>
      </c>
      <c r="C30" s="319" t="s">
        <v>98</v>
      </c>
      <c r="D30" s="319" t="s">
        <v>29</v>
      </c>
      <c r="E30" s="319" t="s">
        <v>7</v>
      </c>
      <c r="F30" s="271">
        <v>5080</v>
      </c>
      <c r="G30" s="271">
        <v>1500</v>
      </c>
      <c r="H30" s="271">
        <f>(F30+G30)*5/100</f>
        <v>329</v>
      </c>
      <c r="I30" s="321" t="s">
        <v>514</v>
      </c>
      <c r="J30" s="322">
        <f>SUM(F30,G30,H30)</f>
        <v>6909</v>
      </c>
    </row>
    <row r="31" spans="1:10" s="310" customFormat="1" ht="9" customHeight="1">
      <c r="A31" s="340"/>
      <c r="B31" s="159"/>
      <c r="C31" s="159"/>
      <c r="D31" s="159"/>
      <c r="E31" s="159"/>
      <c r="F31" s="273"/>
      <c r="G31" s="273"/>
      <c r="H31" s="273"/>
      <c r="I31" s="343"/>
      <c r="J31" s="342"/>
    </row>
    <row r="32" spans="1:10" s="310" customFormat="1" ht="20.25" customHeight="1">
      <c r="A32" s="318">
        <v>14</v>
      </c>
      <c r="B32" s="319" t="s">
        <v>66</v>
      </c>
      <c r="C32" s="319" t="s">
        <v>156</v>
      </c>
      <c r="D32" s="319" t="s">
        <v>157</v>
      </c>
      <c r="E32" s="319" t="s">
        <v>7</v>
      </c>
      <c r="F32" s="271">
        <v>5080</v>
      </c>
      <c r="G32" s="271">
        <v>1500</v>
      </c>
      <c r="H32" s="271">
        <v>329</v>
      </c>
      <c r="I32" s="321" t="s">
        <v>514</v>
      </c>
      <c r="J32" s="322">
        <f>SUM(F32:I32)</f>
        <v>6909</v>
      </c>
    </row>
    <row r="33" spans="1:10" s="310" customFormat="1" ht="9" customHeight="1">
      <c r="A33" s="340"/>
      <c r="B33" s="159"/>
      <c r="C33" s="159"/>
      <c r="D33" s="159"/>
      <c r="E33" s="159"/>
      <c r="F33" s="273"/>
      <c r="G33" s="273"/>
      <c r="H33" s="273"/>
      <c r="I33" s="343"/>
      <c r="J33" s="342"/>
    </row>
    <row r="34" spans="1:10" ht="18.75">
      <c r="A34" s="318">
        <v>15</v>
      </c>
      <c r="B34" s="319" t="s">
        <v>65</v>
      </c>
      <c r="C34" s="319" t="s">
        <v>34</v>
      </c>
      <c r="D34" s="319" t="s">
        <v>35</v>
      </c>
      <c r="E34" s="319" t="s">
        <v>7</v>
      </c>
      <c r="F34" s="271">
        <v>5080</v>
      </c>
      <c r="G34" s="271">
        <v>1500</v>
      </c>
      <c r="H34" s="271">
        <f>(F34+G34)*5/100</f>
        <v>329</v>
      </c>
      <c r="I34" s="321" t="s">
        <v>514</v>
      </c>
      <c r="J34" s="322">
        <f>SUM(F34,G34,H34)</f>
        <v>6909</v>
      </c>
    </row>
    <row r="35" spans="1:10" s="310" customFormat="1" ht="9.75" customHeight="1">
      <c r="A35" s="340"/>
      <c r="B35" s="159"/>
      <c r="C35" s="159"/>
      <c r="D35" s="159"/>
      <c r="E35" s="159"/>
      <c r="F35" s="273"/>
      <c r="G35" s="273"/>
      <c r="H35" s="273"/>
      <c r="I35" s="343"/>
      <c r="J35" s="273"/>
    </row>
    <row r="36" spans="1:10" ht="18.75">
      <c r="A36" s="323">
        <v>16</v>
      </c>
      <c r="B36" s="324" t="s">
        <v>65</v>
      </c>
      <c r="C36" s="324" t="s">
        <v>143</v>
      </c>
      <c r="D36" s="324" t="s">
        <v>38</v>
      </c>
      <c r="E36" s="324" t="s">
        <v>7</v>
      </c>
      <c r="F36" s="276">
        <v>5080</v>
      </c>
      <c r="G36" s="276">
        <v>1500</v>
      </c>
      <c r="H36" s="276">
        <v>329</v>
      </c>
      <c r="I36" s="351" t="s">
        <v>514</v>
      </c>
      <c r="J36" s="276">
        <f>SUM(F36,G36,H36)</f>
        <v>6909</v>
      </c>
    </row>
    <row r="37" spans="1:10" ht="18.75">
      <c r="A37" s="325">
        <v>17</v>
      </c>
      <c r="B37" s="326"/>
      <c r="C37" s="326"/>
      <c r="D37" s="326" t="s">
        <v>39</v>
      </c>
      <c r="E37" s="326" t="s">
        <v>7</v>
      </c>
      <c r="F37" s="327">
        <v>5080</v>
      </c>
      <c r="G37" s="327">
        <v>1500</v>
      </c>
      <c r="H37" s="327">
        <f>(F37+G37)*5/100</f>
        <v>329</v>
      </c>
      <c r="I37" s="361" t="s">
        <v>514</v>
      </c>
      <c r="J37" s="327">
        <f>SUM(F37,G37,H37)</f>
        <v>6909</v>
      </c>
    </row>
    <row r="38" spans="1:10" ht="18.75">
      <c r="A38" s="328">
        <v>18</v>
      </c>
      <c r="B38" s="329"/>
      <c r="C38" s="329"/>
      <c r="D38" s="329" t="s">
        <v>40</v>
      </c>
      <c r="E38" s="329" t="s">
        <v>7</v>
      </c>
      <c r="F38" s="278">
        <v>5080</v>
      </c>
      <c r="G38" s="278">
        <v>1500</v>
      </c>
      <c r="H38" s="278">
        <f>(F38+G38)*5/100</f>
        <v>329</v>
      </c>
      <c r="I38" s="352" t="s">
        <v>514</v>
      </c>
      <c r="J38" s="278">
        <f>SUM(F38,G38,H38)</f>
        <v>6909</v>
      </c>
    </row>
    <row r="39" spans="9:10" ht="18.75">
      <c r="I39" s="337" t="s">
        <v>149</v>
      </c>
      <c r="J39" s="322">
        <f>SUM(J36:J38)</f>
        <v>20727</v>
      </c>
    </row>
    <row r="40" spans="9:10" ht="9.75" customHeight="1">
      <c r="I40" s="337"/>
      <c r="J40" s="344"/>
    </row>
    <row r="41" spans="1:10" ht="20.25" customHeight="1">
      <c r="A41" s="323">
        <v>19</v>
      </c>
      <c r="B41" s="324" t="s">
        <v>58</v>
      </c>
      <c r="C41" s="324" t="s">
        <v>158</v>
      </c>
      <c r="D41" s="324" t="s">
        <v>159</v>
      </c>
      <c r="E41" s="324" t="s">
        <v>7</v>
      </c>
      <c r="F41" s="276">
        <v>5080</v>
      </c>
      <c r="G41" s="276">
        <v>1500</v>
      </c>
      <c r="H41" s="276">
        <v>329</v>
      </c>
      <c r="I41" s="351" t="s">
        <v>514</v>
      </c>
      <c r="J41" s="345">
        <f>SUM(F41:I41)</f>
        <v>6909</v>
      </c>
    </row>
    <row r="42" spans="1:10" ht="20.25" customHeight="1">
      <c r="A42" s="328">
        <v>20</v>
      </c>
      <c r="B42" s="329"/>
      <c r="C42" s="329"/>
      <c r="D42" s="329" t="s">
        <v>160</v>
      </c>
      <c r="E42" s="329" t="s">
        <v>7</v>
      </c>
      <c r="F42" s="278">
        <v>5080</v>
      </c>
      <c r="G42" s="278">
        <v>1500</v>
      </c>
      <c r="H42" s="278">
        <v>329</v>
      </c>
      <c r="I42" s="352" t="s">
        <v>514</v>
      </c>
      <c r="J42" s="346">
        <f>SUM(F42:I42)</f>
        <v>6909</v>
      </c>
    </row>
    <row r="43" spans="9:10" ht="20.25" customHeight="1">
      <c r="I43" s="337" t="s">
        <v>161</v>
      </c>
      <c r="J43" s="322">
        <f>SUM(J41:J42)</f>
        <v>13818</v>
      </c>
    </row>
    <row r="44" spans="9:10" ht="9" customHeight="1">
      <c r="I44" s="337"/>
      <c r="J44" s="347"/>
    </row>
    <row r="45" spans="1:10" ht="20.25" customHeight="1">
      <c r="A45" s="318">
        <v>21</v>
      </c>
      <c r="B45" s="319" t="s">
        <v>58</v>
      </c>
      <c r="C45" s="319" t="s">
        <v>146</v>
      </c>
      <c r="D45" s="319" t="s">
        <v>162</v>
      </c>
      <c r="E45" s="319" t="s">
        <v>163</v>
      </c>
      <c r="F45" s="271">
        <v>5080</v>
      </c>
      <c r="G45" s="271">
        <v>1500</v>
      </c>
      <c r="H45" s="271">
        <v>329</v>
      </c>
      <c r="I45" s="321" t="s">
        <v>514</v>
      </c>
      <c r="J45" s="322">
        <f>SUM(F45:H45)</f>
        <v>6909</v>
      </c>
    </row>
    <row r="46" ht="9.75" customHeight="1"/>
    <row r="47" spans="9:10" ht="18.75">
      <c r="I47" s="348" t="s">
        <v>70</v>
      </c>
      <c r="J47" s="349">
        <f>SUM(J6:J8,J13,J15,J20,J24,J28,J30,J32,J34,J39,J43,J45)</f>
        <v>138180</v>
      </c>
    </row>
  </sheetData>
  <sheetProtection password="CC71" sheet="1" objects="1" scenarios="1" selectLockedCells="1" selectUnlockedCells="1"/>
  <mergeCells count="11">
    <mergeCell ref="G4:G5"/>
    <mergeCell ref="I4:I5"/>
    <mergeCell ref="J4:J5"/>
    <mergeCell ref="A1:J1"/>
    <mergeCell ref="A2:J2"/>
    <mergeCell ref="A4:A5"/>
    <mergeCell ref="B4:B5"/>
    <mergeCell ref="C4:C5"/>
    <mergeCell ref="D4:D5"/>
    <mergeCell ref="E4:E5"/>
    <mergeCell ref="F4:F5"/>
  </mergeCells>
  <printOptions/>
  <pageMargins left="0.25" right="0.17" top="0.59" bottom="0.16" header="0.31" footer="0.16"/>
  <pageSetup horizontalDpi="600" verticalDpi="600" orientation="portrait" paperSize="9" scale="96" r:id="rId2"/>
  <headerFooter alignWithMargins="0">
    <oddHeader>&amp;Rหน้าที่ &amp;P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39"/>
  <sheetViews>
    <sheetView view="pageBreakPreview" zoomScaleNormal="75" zoomScaleSheetLayoutView="100" workbookViewId="0" topLeftCell="A1">
      <selection activeCell="U1" sqref="U1"/>
    </sheetView>
  </sheetViews>
  <sheetFormatPr defaultColWidth="9.140625" defaultRowHeight="18" customHeight="1"/>
  <cols>
    <col min="1" max="1" width="5.8515625" style="0" customWidth="1"/>
    <col min="2" max="2" width="8.00390625" style="0" customWidth="1"/>
    <col min="3" max="3" width="10.421875" style="0" customWidth="1"/>
    <col min="4" max="4" width="10.8515625" style="0" customWidth="1"/>
    <col min="5" max="5" width="16.8515625" style="0" customWidth="1"/>
    <col min="6" max="6" width="5.00390625" style="0" customWidth="1"/>
    <col min="7" max="7" width="3.8515625" style="0" customWidth="1"/>
    <col min="8" max="8" width="4.28125" style="0" customWidth="1"/>
    <col min="9" max="9" width="7.00390625" style="0" customWidth="1"/>
    <col min="10" max="11" width="7.7109375" style="0" customWidth="1"/>
    <col min="12" max="12" width="6.7109375" style="0" customWidth="1"/>
    <col min="13" max="13" width="8.140625" style="0" customWidth="1"/>
    <col min="14" max="14" width="6.8515625" style="0" customWidth="1"/>
    <col min="15" max="15" width="7.7109375" style="0" customWidth="1"/>
    <col min="16" max="16" width="7.421875" style="0" customWidth="1"/>
    <col min="17" max="17" width="8.28125" style="0" customWidth="1"/>
    <col min="18" max="18" width="7.28125" style="0" customWidth="1"/>
    <col min="19" max="19" width="9.00390625" style="0" customWidth="1"/>
    <col min="20" max="20" width="8.8515625" style="0" customWidth="1"/>
  </cols>
  <sheetData>
    <row r="1" spans="1:20" ht="18" customHeight="1">
      <c r="A1" s="1128" t="s">
        <v>517</v>
      </c>
      <c r="B1" s="1128"/>
      <c r="C1" s="1128"/>
      <c r="D1" s="1128"/>
      <c r="E1" s="1128"/>
      <c r="F1" s="1128"/>
      <c r="G1" s="1128"/>
      <c r="H1" s="1128"/>
      <c r="I1" s="1128"/>
      <c r="J1" s="1128"/>
      <c r="K1" s="1128"/>
      <c r="L1" s="1128"/>
      <c r="M1" s="1128"/>
      <c r="N1" s="1128"/>
      <c r="O1" s="1128"/>
      <c r="P1" s="1128"/>
      <c r="Q1" s="1128"/>
      <c r="R1" s="1128"/>
      <c r="S1" s="1128"/>
      <c r="T1" s="1128"/>
    </row>
    <row r="2" spans="1:20" ht="18" customHeight="1">
      <c r="A2" s="1129" t="s">
        <v>1357</v>
      </c>
      <c r="B2" s="1129"/>
      <c r="C2" s="1129"/>
      <c r="D2" s="1129"/>
      <c r="E2" s="1129"/>
      <c r="F2" s="1129"/>
      <c r="G2" s="1129"/>
      <c r="H2" s="1129"/>
      <c r="I2" s="1129"/>
      <c r="J2" s="1129"/>
      <c r="K2" s="1129"/>
      <c r="L2" s="1129"/>
      <c r="M2" s="1129"/>
      <c r="N2" s="1129"/>
      <c r="O2" s="1129"/>
      <c r="P2" s="1129"/>
      <c r="Q2" s="1129"/>
      <c r="R2" s="1129"/>
      <c r="S2" s="1129"/>
      <c r="T2" s="1129"/>
    </row>
    <row r="3" spans="1:20" ht="18" customHeight="1">
      <c r="A3" s="632"/>
      <c r="B3" s="633"/>
      <c r="C3" s="633"/>
      <c r="D3" s="633"/>
      <c r="E3" s="633"/>
      <c r="F3" s="633"/>
      <c r="G3" s="633"/>
      <c r="H3" s="634"/>
      <c r="I3" s="1130" t="s">
        <v>519</v>
      </c>
      <c r="J3" s="1131"/>
      <c r="K3" s="1131"/>
      <c r="L3" s="1131"/>
      <c r="M3" s="1131"/>
      <c r="N3" s="1131"/>
      <c r="O3" s="1131"/>
      <c r="P3" s="1131"/>
      <c r="Q3" s="1131"/>
      <c r="R3" s="1132"/>
      <c r="S3" s="635"/>
      <c r="T3" s="636" t="s">
        <v>520</v>
      </c>
    </row>
    <row r="4" spans="1:20" ht="18" customHeight="1">
      <c r="A4" s="1133" t="s">
        <v>64</v>
      </c>
      <c r="B4" s="1135" t="s">
        <v>56</v>
      </c>
      <c r="C4" s="1135" t="s">
        <v>57</v>
      </c>
      <c r="D4" s="1137" t="s">
        <v>521</v>
      </c>
      <c r="E4" s="1133" t="s">
        <v>73</v>
      </c>
      <c r="F4" s="1133" t="s">
        <v>74</v>
      </c>
      <c r="G4" s="1139" t="s">
        <v>134</v>
      </c>
      <c r="H4" s="1140"/>
      <c r="I4" s="1141" t="s">
        <v>72</v>
      </c>
      <c r="J4" s="1142"/>
      <c r="K4" s="1143"/>
      <c r="L4" s="1144" t="s">
        <v>77</v>
      </c>
      <c r="M4" s="1145"/>
      <c r="N4" s="1145"/>
      <c r="O4" s="637" t="s">
        <v>150</v>
      </c>
      <c r="P4" s="1144" t="s">
        <v>6</v>
      </c>
      <c r="Q4" s="1145"/>
      <c r="R4" s="1146"/>
      <c r="S4" s="638" t="s">
        <v>71</v>
      </c>
      <c r="T4" s="639" t="s">
        <v>522</v>
      </c>
    </row>
    <row r="5" spans="1:20" ht="18" customHeight="1">
      <c r="A5" s="1134"/>
      <c r="B5" s="1136"/>
      <c r="C5" s="1136"/>
      <c r="D5" s="1138"/>
      <c r="E5" s="1134"/>
      <c r="F5" s="1134"/>
      <c r="G5" s="641" t="s">
        <v>7</v>
      </c>
      <c r="H5" s="641" t="s">
        <v>523</v>
      </c>
      <c r="I5" s="642" t="s">
        <v>524</v>
      </c>
      <c r="J5" s="643" t="s">
        <v>140</v>
      </c>
      <c r="K5" s="644" t="s">
        <v>525</v>
      </c>
      <c r="L5" s="643" t="s">
        <v>524</v>
      </c>
      <c r="M5" s="643" t="s">
        <v>140</v>
      </c>
      <c r="N5" s="643" t="s">
        <v>526</v>
      </c>
      <c r="O5" s="644" t="s">
        <v>527</v>
      </c>
      <c r="P5" s="645" t="s">
        <v>524</v>
      </c>
      <c r="Q5" s="643" t="s">
        <v>140</v>
      </c>
      <c r="R5" s="644" t="s">
        <v>139</v>
      </c>
      <c r="S5" s="646"/>
      <c r="T5" s="647" t="s">
        <v>528</v>
      </c>
    </row>
    <row r="6" spans="1:21" ht="18" customHeight="1">
      <c r="A6" s="648">
        <v>1</v>
      </c>
      <c r="B6" s="649" t="s">
        <v>62</v>
      </c>
      <c r="C6" s="649" t="s">
        <v>8</v>
      </c>
      <c r="D6" s="649" t="s">
        <v>529</v>
      </c>
      <c r="E6" s="650" t="s">
        <v>530</v>
      </c>
      <c r="F6" s="648" t="s">
        <v>531</v>
      </c>
      <c r="G6" s="651"/>
      <c r="H6" s="652" t="s">
        <v>532</v>
      </c>
      <c r="I6" s="653">
        <v>6710</v>
      </c>
      <c r="J6" s="654">
        <v>19511</v>
      </c>
      <c r="K6" s="655">
        <f aca="true" t="shared" si="0" ref="K6:K12">I6*1</f>
        <v>6710</v>
      </c>
      <c r="L6" s="656">
        <v>1500</v>
      </c>
      <c r="M6" s="654">
        <v>19511</v>
      </c>
      <c r="N6" s="657">
        <f aca="true" t="shared" si="1" ref="N6:N12">L6*1</f>
        <v>1500</v>
      </c>
      <c r="O6" s="655">
        <f aca="true" t="shared" si="2" ref="O6:O12">+K6+N6</f>
        <v>8210</v>
      </c>
      <c r="P6" s="656">
        <f aca="true" t="shared" si="3" ref="P6:P12">(I6+L6-U6)*5/100</f>
        <v>410</v>
      </c>
      <c r="Q6" s="654">
        <v>19511</v>
      </c>
      <c r="R6" s="655">
        <f aca="true" t="shared" si="4" ref="R6:R12">P6*1</f>
        <v>410</v>
      </c>
      <c r="S6" s="653">
        <f aca="true" t="shared" si="5" ref="S6:S12">SUM(K6,N6,R6)</f>
        <v>8620</v>
      </c>
      <c r="T6" s="658">
        <f aca="true" t="shared" si="6" ref="T6:T12">(8200*1)-O6</f>
        <v>-10</v>
      </c>
      <c r="U6" s="659">
        <f aca="true" t="shared" si="7" ref="U6:U12">+I6+L6-8200</f>
        <v>10</v>
      </c>
    </row>
    <row r="7" spans="1:21" ht="18" customHeight="1">
      <c r="A7" s="660">
        <v>2</v>
      </c>
      <c r="B7" s="661"/>
      <c r="C7" s="662" t="s">
        <v>533</v>
      </c>
      <c r="D7" s="661"/>
      <c r="E7" s="663" t="s">
        <v>534</v>
      </c>
      <c r="F7" s="660" t="s">
        <v>531</v>
      </c>
      <c r="G7" s="664"/>
      <c r="H7" s="665" t="s">
        <v>532</v>
      </c>
      <c r="I7" s="666">
        <v>6710</v>
      </c>
      <c r="J7" s="667">
        <v>19511</v>
      </c>
      <c r="K7" s="668">
        <f t="shared" si="0"/>
        <v>6710</v>
      </c>
      <c r="L7" s="669">
        <v>1500</v>
      </c>
      <c r="M7" s="667">
        <v>19511</v>
      </c>
      <c r="N7" s="670">
        <f t="shared" si="1"/>
        <v>1500</v>
      </c>
      <c r="O7" s="668">
        <f t="shared" si="2"/>
        <v>8210</v>
      </c>
      <c r="P7" s="669">
        <f t="shared" si="3"/>
        <v>410</v>
      </c>
      <c r="Q7" s="667">
        <v>19511</v>
      </c>
      <c r="R7" s="668">
        <f t="shared" si="4"/>
        <v>410</v>
      </c>
      <c r="S7" s="666">
        <f t="shared" si="5"/>
        <v>8620</v>
      </c>
      <c r="T7" s="671">
        <f t="shared" si="6"/>
        <v>-10</v>
      </c>
      <c r="U7" s="659">
        <f t="shared" si="7"/>
        <v>10</v>
      </c>
    </row>
    <row r="8" spans="1:21" ht="18" customHeight="1">
      <c r="A8" s="660">
        <v>3</v>
      </c>
      <c r="B8" s="661"/>
      <c r="C8" s="661"/>
      <c r="D8" s="661"/>
      <c r="E8" s="663" t="s">
        <v>535</v>
      </c>
      <c r="F8" s="660" t="s">
        <v>531</v>
      </c>
      <c r="G8" s="664"/>
      <c r="H8" s="665" t="s">
        <v>532</v>
      </c>
      <c r="I8" s="666">
        <v>6710</v>
      </c>
      <c r="J8" s="667">
        <v>19511</v>
      </c>
      <c r="K8" s="668">
        <f t="shared" si="0"/>
        <v>6710</v>
      </c>
      <c r="L8" s="669">
        <v>1500</v>
      </c>
      <c r="M8" s="667">
        <v>19511</v>
      </c>
      <c r="N8" s="670">
        <f t="shared" si="1"/>
        <v>1500</v>
      </c>
      <c r="O8" s="668">
        <f t="shared" si="2"/>
        <v>8210</v>
      </c>
      <c r="P8" s="669">
        <f t="shared" si="3"/>
        <v>410</v>
      </c>
      <c r="Q8" s="667">
        <v>19511</v>
      </c>
      <c r="R8" s="668">
        <f t="shared" si="4"/>
        <v>410</v>
      </c>
      <c r="S8" s="666">
        <f t="shared" si="5"/>
        <v>8620</v>
      </c>
      <c r="T8" s="671">
        <f t="shared" si="6"/>
        <v>-10</v>
      </c>
      <c r="U8" s="659">
        <f t="shared" si="7"/>
        <v>10</v>
      </c>
    </row>
    <row r="9" spans="1:21" ht="18" customHeight="1">
      <c r="A9" s="660">
        <v>4</v>
      </c>
      <c r="B9" s="661"/>
      <c r="C9" s="661"/>
      <c r="D9" s="661"/>
      <c r="E9" s="663" t="s">
        <v>536</v>
      </c>
      <c r="F9" s="660" t="s">
        <v>531</v>
      </c>
      <c r="G9" s="664"/>
      <c r="H9" s="665" t="s">
        <v>532</v>
      </c>
      <c r="I9" s="666">
        <v>6710</v>
      </c>
      <c r="J9" s="667">
        <v>19511</v>
      </c>
      <c r="K9" s="668">
        <f t="shared" si="0"/>
        <v>6710</v>
      </c>
      <c r="L9" s="669">
        <v>1500</v>
      </c>
      <c r="M9" s="667">
        <v>19511</v>
      </c>
      <c r="N9" s="670">
        <f t="shared" si="1"/>
        <v>1500</v>
      </c>
      <c r="O9" s="668">
        <f t="shared" si="2"/>
        <v>8210</v>
      </c>
      <c r="P9" s="669">
        <f t="shared" si="3"/>
        <v>410</v>
      </c>
      <c r="Q9" s="667">
        <v>19511</v>
      </c>
      <c r="R9" s="668">
        <f t="shared" si="4"/>
        <v>410</v>
      </c>
      <c r="S9" s="666">
        <f t="shared" si="5"/>
        <v>8620</v>
      </c>
      <c r="T9" s="671">
        <f t="shared" si="6"/>
        <v>-10</v>
      </c>
      <c r="U9" s="659">
        <f t="shared" si="7"/>
        <v>10</v>
      </c>
    </row>
    <row r="10" spans="1:21" ht="18" customHeight="1">
      <c r="A10" s="660">
        <v>5</v>
      </c>
      <c r="B10" s="661"/>
      <c r="C10" s="661"/>
      <c r="D10" s="661"/>
      <c r="E10" s="663" t="s">
        <v>537</v>
      </c>
      <c r="F10" s="660" t="s">
        <v>531</v>
      </c>
      <c r="G10" s="664"/>
      <c r="H10" s="665" t="s">
        <v>532</v>
      </c>
      <c r="I10" s="666">
        <v>6710</v>
      </c>
      <c r="J10" s="667">
        <v>19511</v>
      </c>
      <c r="K10" s="668">
        <f t="shared" si="0"/>
        <v>6710</v>
      </c>
      <c r="L10" s="669">
        <v>1500</v>
      </c>
      <c r="M10" s="667">
        <v>19511</v>
      </c>
      <c r="N10" s="670">
        <f t="shared" si="1"/>
        <v>1500</v>
      </c>
      <c r="O10" s="668">
        <f t="shared" si="2"/>
        <v>8210</v>
      </c>
      <c r="P10" s="669">
        <f t="shared" si="3"/>
        <v>410</v>
      </c>
      <c r="Q10" s="667">
        <v>19511</v>
      </c>
      <c r="R10" s="668">
        <f t="shared" si="4"/>
        <v>410</v>
      </c>
      <c r="S10" s="666">
        <f t="shared" si="5"/>
        <v>8620</v>
      </c>
      <c r="T10" s="671">
        <f t="shared" si="6"/>
        <v>-10</v>
      </c>
      <c r="U10" s="659">
        <f t="shared" si="7"/>
        <v>10</v>
      </c>
    </row>
    <row r="11" spans="1:21" ht="18" customHeight="1">
      <c r="A11" s="660">
        <v>6</v>
      </c>
      <c r="B11" s="661"/>
      <c r="C11" s="661"/>
      <c r="D11" s="661"/>
      <c r="E11" s="663" t="s">
        <v>538</v>
      </c>
      <c r="F11" s="660" t="s">
        <v>531</v>
      </c>
      <c r="G11" s="664"/>
      <c r="H11" s="665" t="s">
        <v>532</v>
      </c>
      <c r="I11" s="666">
        <v>6710</v>
      </c>
      <c r="J11" s="667">
        <v>19511</v>
      </c>
      <c r="K11" s="668">
        <f t="shared" si="0"/>
        <v>6710</v>
      </c>
      <c r="L11" s="669">
        <v>1500</v>
      </c>
      <c r="M11" s="667">
        <v>19511</v>
      </c>
      <c r="N11" s="670">
        <f t="shared" si="1"/>
        <v>1500</v>
      </c>
      <c r="O11" s="668">
        <f t="shared" si="2"/>
        <v>8210</v>
      </c>
      <c r="P11" s="669">
        <f t="shared" si="3"/>
        <v>410</v>
      </c>
      <c r="Q11" s="667">
        <v>19511</v>
      </c>
      <c r="R11" s="668">
        <f t="shared" si="4"/>
        <v>410</v>
      </c>
      <c r="S11" s="666">
        <f t="shared" si="5"/>
        <v>8620</v>
      </c>
      <c r="T11" s="671">
        <f t="shared" si="6"/>
        <v>-10</v>
      </c>
      <c r="U11" s="659">
        <f t="shared" si="7"/>
        <v>10</v>
      </c>
    </row>
    <row r="12" spans="1:21" ht="18" customHeight="1">
      <c r="A12" s="660">
        <v>7</v>
      </c>
      <c r="B12" s="661"/>
      <c r="C12" s="661"/>
      <c r="D12" s="661"/>
      <c r="E12" s="663" t="s">
        <v>539</v>
      </c>
      <c r="F12" s="660" t="s">
        <v>531</v>
      </c>
      <c r="G12" s="672"/>
      <c r="H12" s="664" t="s">
        <v>532</v>
      </c>
      <c r="I12" s="666">
        <v>5970</v>
      </c>
      <c r="J12" s="667">
        <v>19511</v>
      </c>
      <c r="K12" s="668">
        <f t="shared" si="0"/>
        <v>5970</v>
      </c>
      <c r="L12" s="669">
        <v>2230</v>
      </c>
      <c r="M12" s="667">
        <v>19511</v>
      </c>
      <c r="N12" s="670">
        <f t="shared" si="1"/>
        <v>2230</v>
      </c>
      <c r="O12" s="668">
        <f t="shared" si="2"/>
        <v>8200</v>
      </c>
      <c r="P12" s="669">
        <f t="shared" si="3"/>
        <v>410</v>
      </c>
      <c r="Q12" s="667">
        <v>19511</v>
      </c>
      <c r="R12" s="668">
        <f t="shared" si="4"/>
        <v>410</v>
      </c>
      <c r="S12" s="666">
        <f t="shared" si="5"/>
        <v>8610</v>
      </c>
      <c r="T12" s="673">
        <f t="shared" si="6"/>
        <v>0</v>
      </c>
      <c r="U12" s="659">
        <f t="shared" si="7"/>
        <v>0</v>
      </c>
    </row>
    <row r="13" spans="1:21" ht="18" customHeight="1">
      <c r="A13" s="674"/>
      <c r="B13" s="1147" t="s">
        <v>42</v>
      </c>
      <c r="C13" s="1148"/>
      <c r="D13" s="1148"/>
      <c r="E13" s="1149"/>
      <c r="F13" s="674"/>
      <c r="G13" s="675"/>
      <c r="H13" s="676"/>
      <c r="I13" s="677"/>
      <c r="J13" s="677"/>
      <c r="K13" s="677">
        <f>SUM(K6:K12)</f>
        <v>46230</v>
      </c>
      <c r="L13" s="677"/>
      <c r="M13" s="677"/>
      <c r="N13" s="677"/>
      <c r="O13" s="677">
        <f>SUM(O6:O12)</f>
        <v>57460</v>
      </c>
      <c r="P13" s="677"/>
      <c r="Q13" s="677"/>
      <c r="R13" s="677">
        <f>SUM(R6:R12)</f>
        <v>2870</v>
      </c>
      <c r="S13" s="678">
        <f>SUM(S6:S12)</f>
        <v>60330</v>
      </c>
      <c r="T13" s="678">
        <f>+T6+T7+T8+T9+T10+T11</f>
        <v>-60</v>
      </c>
      <c r="U13" s="679"/>
    </row>
    <row r="14" spans="1:21" ht="18" customHeight="1" thickBot="1">
      <c r="A14" s="680"/>
      <c r="B14" s="681"/>
      <c r="C14" s="681"/>
      <c r="D14" s="681"/>
      <c r="E14" s="681"/>
      <c r="F14" s="680"/>
      <c r="G14" s="682"/>
      <c r="H14" s="683"/>
      <c r="I14" s="684"/>
      <c r="J14" s="684"/>
      <c r="K14" s="684"/>
      <c r="L14" s="684"/>
      <c r="M14" s="684"/>
      <c r="N14" s="684"/>
      <c r="O14" s="684"/>
      <c r="P14" s="684"/>
      <c r="Q14" s="685" t="s">
        <v>540</v>
      </c>
      <c r="R14" s="685"/>
      <c r="S14" s="685">
        <f>+S13+T13</f>
        <v>60270</v>
      </c>
      <c r="T14" s="685"/>
      <c r="U14" s="679"/>
    </row>
    <row r="15" spans="1:21" ht="18" customHeight="1" thickTop="1">
      <c r="A15" s="648">
        <v>1</v>
      </c>
      <c r="B15" s="649" t="s">
        <v>9</v>
      </c>
      <c r="C15" s="686" t="s">
        <v>541</v>
      </c>
      <c r="D15" s="649" t="s">
        <v>542</v>
      </c>
      <c r="E15" s="650" t="s">
        <v>543</v>
      </c>
      <c r="F15" s="648" t="s">
        <v>531</v>
      </c>
      <c r="G15" s="651"/>
      <c r="H15" s="652" t="s">
        <v>532</v>
      </c>
      <c r="I15" s="653">
        <v>6460</v>
      </c>
      <c r="J15" s="667">
        <v>19511</v>
      </c>
      <c r="K15" s="655">
        <f aca="true" t="shared" si="8" ref="K15:K30">I15*1</f>
        <v>6460</v>
      </c>
      <c r="L15" s="656">
        <v>1740</v>
      </c>
      <c r="M15" s="667">
        <v>19511</v>
      </c>
      <c r="N15" s="657">
        <f aca="true" t="shared" si="9" ref="N15:N30">L15*1</f>
        <v>1740</v>
      </c>
      <c r="O15" s="655">
        <f aca="true" t="shared" si="10" ref="O15:O30">+K15+N15</f>
        <v>8200</v>
      </c>
      <c r="P15" s="656">
        <f aca="true" t="shared" si="11" ref="P15:P30">(I15+L15)*5/100</f>
        <v>410</v>
      </c>
      <c r="Q15" s="667">
        <v>19511</v>
      </c>
      <c r="R15" s="687">
        <f aca="true" t="shared" si="12" ref="R15:R30">P15*1</f>
        <v>410</v>
      </c>
      <c r="S15" s="688">
        <f aca="true" t="shared" si="13" ref="S15:S30">SUM(K15,N15,R15)</f>
        <v>8610</v>
      </c>
      <c r="T15" s="689">
        <f aca="true" t="shared" si="14" ref="T15:T29">(8200*1)-O15</f>
        <v>0</v>
      </c>
      <c r="U15" s="659">
        <f aca="true" t="shared" si="15" ref="U15:U29">+I15+L15-8200</f>
        <v>0</v>
      </c>
    </row>
    <row r="16" spans="1:21" ht="18" customHeight="1">
      <c r="A16" s="660">
        <v>2</v>
      </c>
      <c r="B16" s="661"/>
      <c r="C16" s="662" t="s">
        <v>101</v>
      </c>
      <c r="D16" s="661"/>
      <c r="E16" s="663" t="s">
        <v>544</v>
      </c>
      <c r="F16" s="660" t="s">
        <v>531</v>
      </c>
      <c r="G16" s="664"/>
      <c r="H16" s="665" t="s">
        <v>532</v>
      </c>
      <c r="I16" s="666">
        <v>6460</v>
      </c>
      <c r="J16" s="667">
        <v>19511</v>
      </c>
      <c r="K16" s="668">
        <f t="shared" si="8"/>
        <v>6460</v>
      </c>
      <c r="L16" s="669">
        <v>1740</v>
      </c>
      <c r="M16" s="667">
        <v>19511</v>
      </c>
      <c r="N16" s="670">
        <f t="shared" si="9"/>
        <v>1740</v>
      </c>
      <c r="O16" s="668">
        <f t="shared" si="10"/>
        <v>8200</v>
      </c>
      <c r="P16" s="669">
        <f t="shared" si="11"/>
        <v>410</v>
      </c>
      <c r="Q16" s="667">
        <v>19511</v>
      </c>
      <c r="R16" s="668">
        <f t="shared" si="12"/>
        <v>410</v>
      </c>
      <c r="S16" s="666">
        <f t="shared" si="13"/>
        <v>8610</v>
      </c>
      <c r="T16" s="671">
        <f t="shared" si="14"/>
        <v>0</v>
      </c>
      <c r="U16" s="659">
        <f t="shared" si="15"/>
        <v>0</v>
      </c>
    </row>
    <row r="17" spans="1:21" ht="18" customHeight="1">
      <c r="A17" s="660">
        <v>3</v>
      </c>
      <c r="B17" s="661"/>
      <c r="C17" s="661"/>
      <c r="D17" s="661"/>
      <c r="E17" s="663" t="s">
        <v>545</v>
      </c>
      <c r="F17" s="660" t="s">
        <v>531</v>
      </c>
      <c r="G17" s="664"/>
      <c r="H17" s="665" t="s">
        <v>532</v>
      </c>
      <c r="I17" s="666">
        <v>6210</v>
      </c>
      <c r="J17" s="667">
        <v>19511</v>
      </c>
      <c r="K17" s="668">
        <f t="shared" si="8"/>
        <v>6210</v>
      </c>
      <c r="L17" s="669">
        <v>1990</v>
      </c>
      <c r="M17" s="667">
        <v>19511</v>
      </c>
      <c r="N17" s="670">
        <f t="shared" si="9"/>
        <v>1990</v>
      </c>
      <c r="O17" s="668">
        <f t="shared" si="10"/>
        <v>8200</v>
      </c>
      <c r="P17" s="669">
        <f t="shared" si="11"/>
        <v>410</v>
      </c>
      <c r="Q17" s="667">
        <v>19511</v>
      </c>
      <c r="R17" s="668">
        <f t="shared" si="12"/>
        <v>410</v>
      </c>
      <c r="S17" s="666">
        <f t="shared" si="13"/>
        <v>8610</v>
      </c>
      <c r="T17" s="671">
        <f t="shared" si="14"/>
        <v>0</v>
      </c>
      <c r="U17" s="659">
        <f t="shared" si="15"/>
        <v>0</v>
      </c>
    </row>
    <row r="18" spans="1:21" ht="18" customHeight="1">
      <c r="A18" s="660">
        <v>4</v>
      </c>
      <c r="B18" s="661"/>
      <c r="C18" s="661"/>
      <c r="D18" s="661"/>
      <c r="E18" s="663" t="s">
        <v>546</v>
      </c>
      <c r="F18" s="660" t="s">
        <v>531</v>
      </c>
      <c r="G18" s="664"/>
      <c r="H18" s="665" t="s">
        <v>532</v>
      </c>
      <c r="I18" s="666">
        <v>5760</v>
      </c>
      <c r="J18" s="667">
        <v>19511</v>
      </c>
      <c r="K18" s="668">
        <f t="shared" si="8"/>
        <v>5760</v>
      </c>
      <c r="L18" s="669">
        <v>2440</v>
      </c>
      <c r="M18" s="667">
        <v>19511</v>
      </c>
      <c r="N18" s="670">
        <f t="shared" si="9"/>
        <v>2440</v>
      </c>
      <c r="O18" s="668">
        <f t="shared" si="10"/>
        <v>8200</v>
      </c>
      <c r="P18" s="669">
        <f t="shared" si="11"/>
        <v>410</v>
      </c>
      <c r="Q18" s="667">
        <v>19511</v>
      </c>
      <c r="R18" s="668">
        <f t="shared" si="12"/>
        <v>410</v>
      </c>
      <c r="S18" s="666">
        <f t="shared" si="13"/>
        <v>8610</v>
      </c>
      <c r="T18" s="671">
        <f t="shared" si="14"/>
        <v>0</v>
      </c>
      <c r="U18" s="659">
        <f t="shared" si="15"/>
        <v>0</v>
      </c>
    </row>
    <row r="19" spans="1:21" ht="18" customHeight="1">
      <c r="A19" s="660">
        <v>5</v>
      </c>
      <c r="B19" s="661"/>
      <c r="C19" s="661"/>
      <c r="D19" s="661"/>
      <c r="E19" s="663" t="s">
        <v>547</v>
      </c>
      <c r="F19" s="660" t="s">
        <v>531</v>
      </c>
      <c r="G19" s="664"/>
      <c r="H19" s="665" t="s">
        <v>532</v>
      </c>
      <c r="I19" s="666">
        <v>6210</v>
      </c>
      <c r="J19" s="667">
        <v>19511</v>
      </c>
      <c r="K19" s="668">
        <f t="shared" si="8"/>
        <v>6210</v>
      </c>
      <c r="L19" s="669">
        <v>1990</v>
      </c>
      <c r="M19" s="667">
        <v>19511</v>
      </c>
      <c r="N19" s="670">
        <f t="shared" si="9"/>
        <v>1990</v>
      </c>
      <c r="O19" s="668">
        <f t="shared" si="10"/>
        <v>8200</v>
      </c>
      <c r="P19" s="669">
        <f t="shared" si="11"/>
        <v>410</v>
      </c>
      <c r="Q19" s="667">
        <v>19511</v>
      </c>
      <c r="R19" s="668">
        <f t="shared" si="12"/>
        <v>410</v>
      </c>
      <c r="S19" s="666">
        <f t="shared" si="13"/>
        <v>8610</v>
      </c>
      <c r="T19" s="671">
        <f t="shared" si="14"/>
        <v>0</v>
      </c>
      <c r="U19" s="659">
        <f t="shared" si="15"/>
        <v>0</v>
      </c>
    </row>
    <row r="20" spans="1:21" ht="18" customHeight="1">
      <c r="A20" s="660">
        <v>6</v>
      </c>
      <c r="B20" s="661"/>
      <c r="C20" s="661"/>
      <c r="D20" s="661" t="s">
        <v>548</v>
      </c>
      <c r="E20" s="663" t="s">
        <v>549</v>
      </c>
      <c r="F20" s="660" t="s">
        <v>531</v>
      </c>
      <c r="G20" s="664"/>
      <c r="H20" s="665" t="s">
        <v>532</v>
      </c>
      <c r="I20" s="666">
        <v>6460</v>
      </c>
      <c r="J20" s="667">
        <v>19511</v>
      </c>
      <c r="K20" s="668">
        <f t="shared" si="8"/>
        <v>6460</v>
      </c>
      <c r="L20" s="669">
        <v>1740</v>
      </c>
      <c r="M20" s="667">
        <v>19511</v>
      </c>
      <c r="N20" s="670">
        <f t="shared" si="9"/>
        <v>1740</v>
      </c>
      <c r="O20" s="668">
        <f t="shared" si="10"/>
        <v>8200</v>
      </c>
      <c r="P20" s="669">
        <f t="shared" si="11"/>
        <v>410</v>
      </c>
      <c r="Q20" s="667">
        <v>19511</v>
      </c>
      <c r="R20" s="668">
        <f t="shared" si="12"/>
        <v>410</v>
      </c>
      <c r="S20" s="666">
        <f t="shared" si="13"/>
        <v>8610</v>
      </c>
      <c r="T20" s="671">
        <f t="shared" si="14"/>
        <v>0</v>
      </c>
      <c r="U20" s="659">
        <f t="shared" si="15"/>
        <v>0</v>
      </c>
    </row>
    <row r="21" spans="1:21" ht="18" customHeight="1">
      <c r="A21" s="660">
        <v>7</v>
      </c>
      <c r="B21" s="661"/>
      <c r="C21" s="661"/>
      <c r="D21" s="661"/>
      <c r="E21" s="663" t="s">
        <v>550</v>
      </c>
      <c r="F21" s="660" t="s">
        <v>531</v>
      </c>
      <c r="G21" s="664"/>
      <c r="H21" s="665" t="s">
        <v>532</v>
      </c>
      <c r="I21" s="666">
        <v>6460</v>
      </c>
      <c r="J21" s="667">
        <v>19511</v>
      </c>
      <c r="K21" s="668">
        <f t="shared" si="8"/>
        <v>6460</v>
      </c>
      <c r="L21" s="669">
        <v>1740</v>
      </c>
      <c r="M21" s="667">
        <v>19511</v>
      </c>
      <c r="N21" s="670">
        <f t="shared" si="9"/>
        <v>1740</v>
      </c>
      <c r="O21" s="668">
        <f t="shared" si="10"/>
        <v>8200</v>
      </c>
      <c r="P21" s="669">
        <f t="shared" si="11"/>
        <v>410</v>
      </c>
      <c r="Q21" s="667">
        <v>19511</v>
      </c>
      <c r="R21" s="668">
        <f t="shared" si="12"/>
        <v>410</v>
      </c>
      <c r="S21" s="666">
        <f t="shared" si="13"/>
        <v>8610</v>
      </c>
      <c r="T21" s="671">
        <f t="shared" si="14"/>
        <v>0</v>
      </c>
      <c r="U21" s="659">
        <f t="shared" si="15"/>
        <v>0</v>
      </c>
    </row>
    <row r="22" spans="1:21" ht="18" customHeight="1">
      <c r="A22" s="660">
        <v>8</v>
      </c>
      <c r="B22" s="661"/>
      <c r="C22" s="661"/>
      <c r="D22" s="661"/>
      <c r="E22" s="663" t="s">
        <v>551</v>
      </c>
      <c r="F22" s="660" t="s">
        <v>531</v>
      </c>
      <c r="G22" s="664"/>
      <c r="H22" s="665" t="s">
        <v>532</v>
      </c>
      <c r="I22" s="666">
        <v>6460</v>
      </c>
      <c r="J22" s="667">
        <v>19511</v>
      </c>
      <c r="K22" s="668">
        <f t="shared" si="8"/>
        <v>6460</v>
      </c>
      <c r="L22" s="669">
        <v>1740</v>
      </c>
      <c r="M22" s="667">
        <v>19511</v>
      </c>
      <c r="N22" s="670">
        <f t="shared" si="9"/>
        <v>1740</v>
      </c>
      <c r="O22" s="668">
        <f t="shared" si="10"/>
        <v>8200</v>
      </c>
      <c r="P22" s="669">
        <f t="shared" si="11"/>
        <v>410</v>
      </c>
      <c r="Q22" s="667">
        <v>19511</v>
      </c>
      <c r="R22" s="668">
        <f t="shared" si="12"/>
        <v>410</v>
      </c>
      <c r="S22" s="666">
        <f t="shared" si="13"/>
        <v>8610</v>
      </c>
      <c r="T22" s="671">
        <f t="shared" si="14"/>
        <v>0</v>
      </c>
      <c r="U22" s="659">
        <f t="shared" si="15"/>
        <v>0</v>
      </c>
    </row>
    <row r="23" spans="1:21" ht="18" customHeight="1">
      <c r="A23" s="660">
        <v>9</v>
      </c>
      <c r="B23" s="661"/>
      <c r="C23" s="661"/>
      <c r="D23" s="661"/>
      <c r="E23" s="663" t="s">
        <v>552</v>
      </c>
      <c r="F23" s="660" t="s">
        <v>531</v>
      </c>
      <c r="G23" s="664"/>
      <c r="H23" s="665" t="s">
        <v>532</v>
      </c>
      <c r="I23" s="666">
        <v>6460</v>
      </c>
      <c r="J23" s="667">
        <v>19511</v>
      </c>
      <c r="K23" s="668">
        <f t="shared" si="8"/>
        <v>6460</v>
      </c>
      <c r="L23" s="669">
        <v>1740</v>
      </c>
      <c r="M23" s="667">
        <v>19511</v>
      </c>
      <c r="N23" s="670">
        <f t="shared" si="9"/>
        <v>1740</v>
      </c>
      <c r="O23" s="668">
        <f t="shared" si="10"/>
        <v>8200</v>
      </c>
      <c r="P23" s="669">
        <f t="shared" si="11"/>
        <v>410</v>
      </c>
      <c r="Q23" s="667">
        <v>19511</v>
      </c>
      <c r="R23" s="668">
        <f t="shared" si="12"/>
        <v>410</v>
      </c>
      <c r="S23" s="666">
        <f t="shared" si="13"/>
        <v>8610</v>
      </c>
      <c r="T23" s="671">
        <f t="shared" si="14"/>
        <v>0</v>
      </c>
      <c r="U23" s="659">
        <f t="shared" si="15"/>
        <v>0</v>
      </c>
    </row>
    <row r="24" spans="1:21" ht="18" customHeight="1">
      <c r="A24" s="660">
        <v>10</v>
      </c>
      <c r="B24" s="661"/>
      <c r="C24" s="661"/>
      <c r="D24" s="661"/>
      <c r="E24" s="663" t="s">
        <v>553</v>
      </c>
      <c r="F24" s="660" t="s">
        <v>531</v>
      </c>
      <c r="G24" s="664"/>
      <c r="H24" s="665" t="s">
        <v>532</v>
      </c>
      <c r="I24" s="666">
        <v>6210</v>
      </c>
      <c r="J24" s="667">
        <v>19511</v>
      </c>
      <c r="K24" s="668">
        <f t="shared" si="8"/>
        <v>6210</v>
      </c>
      <c r="L24" s="669">
        <v>1990</v>
      </c>
      <c r="M24" s="667">
        <v>19511</v>
      </c>
      <c r="N24" s="670">
        <f t="shared" si="9"/>
        <v>1990</v>
      </c>
      <c r="O24" s="668">
        <f t="shared" si="10"/>
        <v>8200</v>
      </c>
      <c r="P24" s="669">
        <f t="shared" si="11"/>
        <v>410</v>
      </c>
      <c r="Q24" s="667">
        <v>19511</v>
      </c>
      <c r="R24" s="668">
        <f t="shared" si="12"/>
        <v>410</v>
      </c>
      <c r="S24" s="666">
        <f t="shared" si="13"/>
        <v>8610</v>
      </c>
      <c r="T24" s="671">
        <f t="shared" si="14"/>
        <v>0</v>
      </c>
      <c r="U24" s="659">
        <f t="shared" si="15"/>
        <v>0</v>
      </c>
    </row>
    <row r="25" spans="1:21" ht="18" customHeight="1">
      <c r="A25" s="660">
        <v>11</v>
      </c>
      <c r="B25" s="661"/>
      <c r="C25" s="661"/>
      <c r="D25" s="661"/>
      <c r="E25" s="663" t="s">
        <v>554</v>
      </c>
      <c r="F25" s="660" t="s">
        <v>531</v>
      </c>
      <c r="G25" s="664"/>
      <c r="H25" s="665" t="s">
        <v>532</v>
      </c>
      <c r="I25" s="666">
        <v>6210</v>
      </c>
      <c r="J25" s="667">
        <v>19511</v>
      </c>
      <c r="K25" s="668">
        <f t="shared" si="8"/>
        <v>6210</v>
      </c>
      <c r="L25" s="669">
        <v>1990</v>
      </c>
      <c r="M25" s="667">
        <v>19511</v>
      </c>
      <c r="N25" s="670">
        <f t="shared" si="9"/>
        <v>1990</v>
      </c>
      <c r="O25" s="668">
        <f t="shared" si="10"/>
        <v>8200</v>
      </c>
      <c r="P25" s="669">
        <f t="shared" si="11"/>
        <v>410</v>
      </c>
      <c r="Q25" s="667">
        <v>19511</v>
      </c>
      <c r="R25" s="668">
        <f t="shared" si="12"/>
        <v>410</v>
      </c>
      <c r="S25" s="666">
        <f t="shared" si="13"/>
        <v>8610</v>
      </c>
      <c r="T25" s="671">
        <f t="shared" si="14"/>
        <v>0</v>
      </c>
      <c r="U25" s="659">
        <f t="shared" si="15"/>
        <v>0</v>
      </c>
    </row>
    <row r="26" spans="1:21" ht="18" customHeight="1">
      <c r="A26" s="660">
        <v>12</v>
      </c>
      <c r="B26" s="662"/>
      <c r="C26" s="661"/>
      <c r="D26" s="661" t="s">
        <v>555</v>
      </c>
      <c r="E26" s="663" t="s">
        <v>556</v>
      </c>
      <c r="F26" s="660" t="s">
        <v>531</v>
      </c>
      <c r="G26" s="664"/>
      <c r="H26" s="665" t="s">
        <v>532</v>
      </c>
      <c r="I26" s="666">
        <v>6460</v>
      </c>
      <c r="J26" s="667">
        <v>19511</v>
      </c>
      <c r="K26" s="668">
        <f t="shared" si="8"/>
        <v>6460</v>
      </c>
      <c r="L26" s="669">
        <v>1740</v>
      </c>
      <c r="M26" s="667">
        <v>19511</v>
      </c>
      <c r="N26" s="670">
        <f t="shared" si="9"/>
        <v>1740</v>
      </c>
      <c r="O26" s="668">
        <f t="shared" si="10"/>
        <v>8200</v>
      </c>
      <c r="P26" s="669">
        <f t="shared" si="11"/>
        <v>410</v>
      </c>
      <c r="Q26" s="667">
        <v>19511</v>
      </c>
      <c r="R26" s="668">
        <f t="shared" si="12"/>
        <v>410</v>
      </c>
      <c r="S26" s="666">
        <f t="shared" si="13"/>
        <v>8610</v>
      </c>
      <c r="T26" s="671">
        <f t="shared" si="14"/>
        <v>0</v>
      </c>
      <c r="U26" s="659">
        <f t="shared" si="15"/>
        <v>0</v>
      </c>
    </row>
    <row r="27" spans="1:21" ht="18" customHeight="1">
      <c r="A27" s="660">
        <v>13</v>
      </c>
      <c r="B27" s="661"/>
      <c r="C27" s="661"/>
      <c r="D27" s="661"/>
      <c r="E27" s="663" t="s">
        <v>557</v>
      </c>
      <c r="F27" s="660" t="s">
        <v>531</v>
      </c>
      <c r="G27" s="664"/>
      <c r="H27" s="665" t="s">
        <v>532</v>
      </c>
      <c r="I27" s="666">
        <v>6460</v>
      </c>
      <c r="J27" s="667">
        <v>19511</v>
      </c>
      <c r="K27" s="668">
        <f t="shared" si="8"/>
        <v>6460</v>
      </c>
      <c r="L27" s="669">
        <v>1740</v>
      </c>
      <c r="M27" s="667">
        <v>19511</v>
      </c>
      <c r="N27" s="670">
        <f t="shared" si="9"/>
        <v>1740</v>
      </c>
      <c r="O27" s="668">
        <f t="shared" si="10"/>
        <v>8200</v>
      </c>
      <c r="P27" s="669">
        <f t="shared" si="11"/>
        <v>410</v>
      </c>
      <c r="Q27" s="667">
        <v>19511</v>
      </c>
      <c r="R27" s="668">
        <f t="shared" si="12"/>
        <v>410</v>
      </c>
      <c r="S27" s="666">
        <f t="shared" si="13"/>
        <v>8610</v>
      </c>
      <c r="T27" s="671">
        <f t="shared" si="14"/>
        <v>0</v>
      </c>
      <c r="U27" s="659">
        <f t="shared" si="15"/>
        <v>0</v>
      </c>
    </row>
    <row r="28" spans="1:21" ht="18" customHeight="1">
      <c r="A28" s="660">
        <v>14</v>
      </c>
      <c r="B28" s="661"/>
      <c r="C28" s="661"/>
      <c r="D28" s="661"/>
      <c r="E28" s="663" t="s">
        <v>558</v>
      </c>
      <c r="F28" s="660" t="s">
        <v>531</v>
      </c>
      <c r="G28" s="664"/>
      <c r="H28" s="665" t="s">
        <v>532</v>
      </c>
      <c r="I28" s="666">
        <v>6210</v>
      </c>
      <c r="J28" s="667">
        <v>19511</v>
      </c>
      <c r="K28" s="668">
        <f t="shared" si="8"/>
        <v>6210</v>
      </c>
      <c r="L28" s="669">
        <v>1990</v>
      </c>
      <c r="M28" s="667">
        <v>19511</v>
      </c>
      <c r="N28" s="670">
        <f t="shared" si="9"/>
        <v>1990</v>
      </c>
      <c r="O28" s="668">
        <f t="shared" si="10"/>
        <v>8200</v>
      </c>
      <c r="P28" s="669">
        <f t="shared" si="11"/>
        <v>410</v>
      </c>
      <c r="Q28" s="667">
        <v>19511</v>
      </c>
      <c r="R28" s="668">
        <f t="shared" si="12"/>
        <v>410</v>
      </c>
      <c r="S28" s="666">
        <f t="shared" si="13"/>
        <v>8610</v>
      </c>
      <c r="T28" s="671">
        <f t="shared" si="14"/>
        <v>0</v>
      </c>
      <c r="U28" s="659">
        <f t="shared" si="15"/>
        <v>0</v>
      </c>
    </row>
    <row r="29" spans="1:21" ht="18" customHeight="1">
      <c r="A29" s="660">
        <v>15</v>
      </c>
      <c r="B29" s="661"/>
      <c r="C29" s="661"/>
      <c r="D29" s="661" t="s">
        <v>559</v>
      </c>
      <c r="E29" s="663" t="s">
        <v>560</v>
      </c>
      <c r="F29" s="660" t="s">
        <v>531</v>
      </c>
      <c r="G29" s="664"/>
      <c r="H29" s="665" t="s">
        <v>532</v>
      </c>
      <c r="I29" s="666">
        <v>6460</v>
      </c>
      <c r="J29" s="667">
        <v>19511</v>
      </c>
      <c r="K29" s="668">
        <f t="shared" si="8"/>
        <v>6460</v>
      </c>
      <c r="L29" s="669">
        <v>1740</v>
      </c>
      <c r="M29" s="667">
        <v>19511</v>
      </c>
      <c r="N29" s="670">
        <f t="shared" si="9"/>
        <v>1740</v>
      </c>
      <c r="O29" s="668">
        <f t="shared" si="10"/>
        <v>8200</v>
      </c>
      <c r="P29" s="669">
        <f t="shared" si="11"/>
        <v>410</v>
      </c>
      <c r="Q29" s="667">
        <v>19511</v>
      </c>
      <c r="R29" s="668">
        <f t="shared" si="12"/>
        <v>410</v>
      </c>
      <c r="S29" s="666">
        <f t="shared" si="13"/>
        <v>8610</v>
      </c>
      <c r="T29" s="671">
        <f t="shared" si="14"/>
        <v>0</v>
      </c>
      <c r="U29" s="659">
        <f t="shared" si="15"/>
        <v>0</v>
      </c>
    </row>
    <row r="30" spans="1:21" ht="18" customHeight="1">
      <c r="A30" s="690">
        <v>16</v>
      </c>
      <c r="B30" s="691"/>
      <c r="C30" s="691"/>
      <c r="D30" s="691"/>
      <c r="E30" s="692" t="s">
        <v>561</v>
      </c>
      <c r="F30" s="660" t="s">
        <v>531</v>
      </c>
      <c r="G30" s="693" t="s">
        <v>532</v>
      </c>
      <c r="H30" s="694"/>
      <c r="I30" s="695">
        <v>5080</v>
      </c>
      <c r="J30" s="667">
        <v>19511</v>
      </c>
      <c r="K30" s="668">
        <f t="shared" si="8"/>
        <v>5080</v>
      </c>
      <c r="L30" s="696">
        <v>1500</v>
      </c>
      <c r="M30" s="667">
        <v>19511</v>
      </c>
      <c r="N30" s="697">
        <f t="shared" si="9"/>
        <v>1500</v>
      </c>
      <c r="O30" s="698">
        <f t="shared" si="10"/>
        <v>6580</v>
      </c>
      <c r="P30" s="669">
        <f t="shared" si="11"/>
        <v>329</v>
      </c>
      <c r="Q30" s="667">
        <v>19511</v>
      </c>
      <c r="R30" s="668">
        <f t="shared" si="12"/>
        <v>329</v>
      </c>
      <c r="S30" s="695">
        <f t="shared" si="13"/>
        <v>6909</v>
      </c>
      <c r="T30" s="671">
        <v>0</v>
      </c>
      <c r="U30" s="659">
        <f>+I30+L30-6580</f>
        <v>0</v>
      </c>
    </row>
    <row r="31" spans="1:21" ht="18" customHeight="1">
      <c r="A31" s="674"/>
      <c r="B31" s="1147" t="s">
        <v>562</v>
      </c>
      <c r="C31" s="1148"/>
      <c r="D31" s="1148"/>
      <c r="E31" s="1149"/>
      <c r="F31" s="674"/>
      <c r="G31" s="676"/>
      <c r="H31" s="675"/>
      <c r="I31" s="677">
        <f>SUM(I15:I30)</f>
        <v>100030</v>
      </c>
      <c r="J31" s="677"/>
      <c r="K31" s="677">
        <f>SUM(K15:K30)</f>
        <v>100030</v>
      </c>
      <c r="L31" s="677">
        <f>SUM(L15:L30)</f>
        <v>29550</v>
      </c>
      <c r="M31" s="677"/>
      <c r="N31" s="677"/>
      <c r="O31" s="677">
        <f>SUM(O15:O30)</f>
        <v>129580</v>
      </c>
      <c r="P31" s="677"/>
      <c r="Q31" s="677"/>
      <c r="R31" s="678">
        <f>SUM(R15:R30)</f>
        <v>6479</v>
      </c>
      <c r="S31" s="678">
        <f>SUM(S15:S30)</f>
        <v>136059</v>
      </c>
      <c r="T31" s="699"/>
      <c r="U31" s="659"/>
    </row>
    <row r="32" spans="1:21" ht="18" customHeight="1">
      <c r="A32" s="700">
        <v>1</v>
      </c>
      <c r="B32" s="701" t="s">
        <v>512</v>
      </c>
      <c r="C32" s="702" t="s">
        <v>275</v>
      </c>
      <c r="D32" s="703" t="s">
        <v>563</v>
      </c>
      <c r="E32" s="704" t="s">
        <v>564</v>
      </c>
      <c r="F32" s="700" t="s">
        <v>531</v>
      </c>
      <c r="G32" s="705"/>
      <c r="H32" s="706" t="s">
        <v>532</v>
      </c>
      <c r="I32" s="707">
        <v>6460</v>
      </c>
      <c r="J32" s="667">
        <v>19511</v>
      </c>
      <c r="K32" s="687">
        <f aca="true" t="shared" si="16" ref="K32:K41">I32*1</f>
        <v>6460</v>
      </c>
      <c r="L32" s="707">
        <v>1740</v>
      </c>
      <c r="M32" s="667">
        <v>19511</v>
      </c>
      <c r="N32" s="708">
        <f aca="true" t="shared" si="17" ref="N32:N41">L32*1</f>
        <v>1740</v>
      </c>
      <c r="O32" s="687">
        <f aca="true" t="shared" si="18" ref="O32:O41">+K32+N32</f>
        <v>8200</v>
      </c>
      <c r="P32" s="707">
        <f aca="true" t="shared" si="19" ref="P32:P41">(I32+L32)*5/100</f>
        <v>410</v>
      </c>
      <c r="Q32" s="667">
        <v>19511</v>
      </c>
      <c r="R32" s="687">
        <f aca="true" t="shared" si="20" ref="R32:R41">P32*1</f>
        <v>410</v>
      </c>
      <c r="S32" s="707">
        <f aca="true" t="shared" si="21" ref="S32:S41">SUM(K32,N32,R32)</f>
        <v>8610</v>
      </c>
      <c r="T32" s="689">
        <f aca="true" t="shared" si="22" ref="T32:T40">(8200*1)-O32</f>
        <v>0</v>
      </c>
      <c r="U32" s="659">
        <f aca="true" t="shared" si="23" ref="U32:U40">+I32+L32-8200</f>
        <v>0</v>
      </c>
    </row>
    <row r="33" spans="1:21" ht="18" customHeight="1">
      <c r="A33" s="709">
        <v>2</v>
      </c>
      <c r="B33" s="670"/>
      <c r="C33" s="669"/>
      <c r="D33" s="710"/>
      <c r="E33" s="711" t="s">
        <v>565</v>
      </c>
      <c r="F33" s="709" t="s">
        <v>531</v>
      </c>
      <c r="G33" s="712"/>
      <c r="H33" s="665" t="s">
        <v>532</v>
      </c>
      <c r="I33" s="669">
        <v>6460</v>
      </c>
      <c r="J33" s="667">
        <v>19511</v>
      </c>
      <c r="K33" s="668">
        <f t="shared" si="16"/>
        <v>6460</v>
      </c>
      <c r="L33" s="669">
        <v>1740</v>
      </c>
      <c r="M33" s="667">
        <v>19511</v>
      </c>
      <c r="N33" s="670">
        <f t="shared" si="17"/>
        <v>1740</v>
      </c>
      <c r="O33" s="668">
        <f t="shared" si="18"/>
        <v>8200</v>
      </c>
      <c r="P33" s="669">
        <f t="shared" si="19"/>
        <v>410</v>
      </c>
      <c r="Q33" s="667">
        <v>19511</v>
      </c>
      <c r="R33" s="668">
        <f t="shared" si="20"/>
        <v>410</v>
      </c>
      <c r="S33" s="669">
        <f t="shared" si="21"/>
        <v>8610</v>
      </c>
      <c r="T33" s="671">
        <f t="shared" si="22"/>
        <v>0</v>
      </c>
      <c r="U33" s="659">
        <f t="shared" si="23"/>
        <v>0</v>
      </c>
    </row>
    <row r="34" spans="1:21" ht="18" customHeight="1">
      <c r="A34" s="709">
        <v>3</v>
      </c>
      <c r="B34" s="670"/>
      <c r="C34" s="670"/>
      <c r="D34" s="710" t="s">
        <v>566</v>
      </c>
      <c r="E34" s="711" t="s">
        <v>567</v>
      </c>
      <c r="F34" s="709" t="s">
        <v>531</v>
      </c>
      <c r="G34" s="712"/>
      <c r="H34" s="665" t="s">
        <v>532</v>
      </c>
      <c r="I34" s="669">
        <v>6460</v>
      </c>
      <c r="J34" s="667">
        <v>19511</v>
      </c>
      <c r="K34" s="668">
        <f t="shared" si="16"/>
        <v>6460</v>
      </c>
      <c r="L34" s="669">
        <v>1740</v>
      </c>
      <c r="M34" s="667">
        <v>19511</v>
      </c>
      <c r="N34" s="670">
        <f t="shared" si="17"/>
        <v>1740</v>
      </c>
      <c r="O34" s="668">
        <f t="shared" si="18"/>
        <v>8200</v>
      </c>
      <c r="P34" s="669">
        <f t="shared" si="19"/>
        <v>410</v>
      </c>
      <c r="Q34" s="667">
        <v>19511</v>
      </c>
      <c r="R34" s="668">
        <f t="shared" si="20"/>
        <v>410</v>
      </c>
      <c r="S34" s="669">
        <f t="shared" si="21"/>
        <v>8610</v>
      </c>
      <c r="T34" s="671">
        <f t="shared" si="22"/>
        <v>0</v>
      </c>
      <c r="U34" s="659">
        <f t="shared" si="23"/>
        <v>0</v>
      </c>
    </row>
    <row r="35" spans="1:21" ht="18" customHeight="1">
      <c r="A35" s="709">
        <v>4</v>
      </c>
      <c r="B35" s="670"/>
      <c r="C35" s="670"/>
      <c r="D35" s="710"/>
      <c r="E35" s="711" t="s">
        <v>568</v>
      </c>
      <c r="F35" s="709" t="s">
        <v>531</v>
      </c>
      <c r="G35" s="712"/>
      <c r="H35" s="665" t="s">
        <v>532</v>
      </c>
      <c r="I35" s="669">
        <v>6460</v>
      </c>
      <c r="J35" s="667">
        <v>19511</v>
      </c>
      <c r="K35" s="668">
        <f t="shared" si="16"/>
        <v>6460</v>
      </c>
      <c r="L35" s="669">
        <v>1740</v>
      </c>
      <c r="M35" s="667">
        <v>19511</v>
      </c>
      <c r="N35" s="670">
        <f t="shared" si="17"/>
        <v>1740</v>
      </c>
      <c r="O35" s="668">
        <f t="shared" si="18"/>
        <v>8200</v>
      </c>
      <c r="P35" s="669">
        <f t="shared" si="19"/>
        <v>410</v>
      </c>
      <c r="Q35" s="667">
        <v>19511</v>
      </c>
      <c r="R35" s="668">
        <f t="shared" si="20"/>
        <v>410</v>
      </c>
      <c r="S35" s="669">
        <f t="shared" si="21"/>
        <v>8610</v>
      </c>
      <c r="T35" s="671">
        <f t="shared" si="22"/>
        <v>0</v>
      </c>
      <c r="U35" s="659">
        <f t="shared" si="23"/>
        <v>0</v>
      </c>
    </row>
    <row r="36" spans="1:21" ht="18" customHeight="1">
      <c r="A36" s="709">
        <v>5</v>
      </c>
      <c r="B36" s="670"/>
      <c r="C36" s="670"/>
      <c r="D36" s="710"/>
      <c r="E36" s="711" t="s">
        <v>569</v>
      </c>
      <c r="F36" s="709" t="s">
        <v>531</v>
      </c>
      <c r="G36" s="712"/>
      <c r="H36" s="665" t="s">
        <v>532</v>
      </c>
      <c r="I36" s="669">
        <v>6460</v>
      </c>
      <c r="J36" s="667">
        <v>19511</v>
      </c>
      <c r="K36" s="668">
        <f t="shared" si="16"/>
        <v>6460</v>
      </c>
      <c r="L36" s="669">
        <v>1740</v>
      </c>
      <c r="M36" s="667">
        <v>19511</v>
      </c>
      <c r="N36" s="670">
        <f t="shared" si="17"/>
        <v>1740</v>
      </c>
      <c r="O36" s="668">
        <f t="shared" si="18"/>
        <v>8200</v>
      </c>
      <c r="P36" s="669">
        <f t="shared" si="19"/>
        <v>410</v>
      </c>
      <c r="Q36" s="667">
        <v>19511</v>
      </c>
      <c r="R36" s="668">
        <f t="shared" si="20"/>
        <v>410</v>
      </c>
      <c r="S36" s="669">
        <f t="shared" si="21"/>
        <v>8610</v>
      </c>
      <c r="T36" s="671">
        <f t="shared" si="22"/>
        <v>0</v>
      </c>
      <c r="U36" s="659">
        <f t="shared" si="23"/>
        <v>0</v>
      </c>
    </row>
    <row r="37" spans="1:21" ht="18" customHeight="1">
      <c r="A37" s="709">
        <v>6</v>
      </c>
      <c r="B37" s="670"/>
      <c r="C37" s="670"/>
      <c r="D37" s="710"/>
      <c r="E37" s="711" t="s">
        <v>570</v>
      </c>
      <c r="F37" s="709" t="s">
        <v>531</v>
      </c>
      <c r="G37" s="712"/>
      <c r="H37" s="665" t="s">
        <v>532</v>
      </c>
      <c r="I37" s="669">
        <v>6210</v>
      </c>
      <c r="J37" s="667">
        <v>19511</v>
      </c>
      <c r="K37" s="668">
        <f t="shared" si="16"/>
        <v>6210</v>
      </c>
      <c r="L37" s="669">
        <v>1990</v>
      </c>
      <c r="M37" s="667">
        <v>19511</v>
      </c>
      <c r="N37" s="670">
        <f t="shared" si="17"/>
        <v>1990</v>
      </c>
      <c r="O37" s="668">
        <f t="shared" si="18"/>
        <v>8200</v>
      </c>
      <c r="P37" s="669">
        <f t="shared" si="19"/>
        <v>410</v>
      </c>
      <c r="Q37" s="667">
        <v>19511</v>
      </c>
      <c r="R37" s="668">
        <f t="shared" si="20"/>
        <v>410</v>
      </c>
      <c r="S37" s="669">
        <f t="shared" si="21"/>
        <v>8610</v>
      </c>
      <c r="T37" s="671">
        <f t="shared" si="22"/>
        <v>0</v>
      </c>
      <c r="U37" s="659">
        <f t="shared" si="23"/>
        <v>0</v>
      </c>
    </row>
    <row r="38" spans="1:21" ht="18" customHeight="1">
      <c r="A38" s="709">
        <v>7</v>
      </c>
      <c r="B38" s="670"/>
      <c r="C38" s="670"/>
      <c r="D38" s="710" t="s">
        <v>571</v>
      </c>
      <c r="E38" s="711" t="s">
        <v>572</v>
      </c>
      <c r="F38" s="709" t="s">
        <v>531</v>
      </c>
      <c r="G38" s="712"/>
      <c r="H38" s="665" t="s">
        <v>532</v>
      </c>
      <c r="I38" s="669">
        <v>6460</v>
      </c>
      <c r="J38" s="667">
        <v>19511</v>
      </c>
      <c r="K38" s="668">
        <f t="shared" si="16"/>
        <v>6460</v>
      </c>
      <c r="L38" s="669">
        <v>1740</v>
      </c>
      <c r="M38" s="667">
        <v>19511</v>
      </c>
      <c r="N38" s="670">
        <f t="shared" si="17"/>
        <v>1740</v>
      </c>
      <c r="O38" s="668">
        <f t="shared" si="18"/>
        <v>8200</v>
      </c>
      <c r="P38" s="669">
        <f t="shared" si="19"/>
        <v>410</v>
      </c>
      <c r="Q38" s="667">
        <v>19511</v>
      </c>
      <c r="R38" s="668">
        <f t="shared" si="20"/>
        <v>410</v>
      </c>
      <c r="S38" s="669">
        <f t="shared" si="21"/>
        <v>8610</v>
      </c>
      <c r="T38" s="671">
        <f t="shared" si="22"/>
        <v>0</v>
      </c>
      <c r="U38" s="659">
        <f t="shared" si="23"/>
        <v>0</v>
      </c>
    </row>
    <row r="39" spans="1:21" ht="18" customHeight="1">
      <c r="A39" s="709">
        <v>8</v>
      </c>
      <c r="B39" s="670"/>
      <c r="C39" s="670"/>
      <c r="D39" s="710"/>
      <c r="E39" s="711" t="s">
        <v>573</v>
      </c>
      <c r="F39" s="709" t="s">
        <v>531</v>
      </c>
      <c r="G39" s="712"/>
      <c r="H39" s="665" t="s">
        <v>532</v>
      </c>
      <c r="I39" s="669">
        <v>6460</v>
      </c>
      <c r="J39" s="667">
        <v>19511</v>
      </c>
      <c r="K39" s="668">
        <f t="shared" si="16"/>
        <v>6460</v>
      </c>
      <c r="L39" s="669">
        <v>1740</v>
      </c>
      <c r="M39" s="667">
        <v>19511</v>
      </c>
      <c r="N39" s="670">
        <f t="shared" si="17"/>
        <v>1740</v>
      </c>
      <c r="O39" s="668">
        <f t="shared" si="18"/>
        <v>8200</v>
      </c>
      <c r="P39" s="669">
        <f t="shared" si="19"/>
        <v>410</v>
      </c>
      <c r="Q39" s="667">
        <v>19511</v>
      </c>
      <c r="R39" s="668">
        <f t="shared" si="20"/>
        <v>410</v>
      </c>
      <c r="S39" s="669">
        <f t="shared" si="21"/>
        <v>8610</v>
      </c>
      <c r="T39" s="671">
        <f t="shared" si="22"/>
        <v>0</v>
      </c>
      <c r="U39" s="659">
        <f t="shared" si="23"/>
        <v>0</v>
      </c>
    </row>
    <row r="40" spans="1:21" ht="18" customHeight="1">
      <c r="A40" s="709">
        <v>9</v>
      </c>
      <c r="B40" s="670"/>
      <c r="C40" s="670"/>
      <c r="D40" s="710"/>
      <c r="E40" s="711" t="s">
        <v>574</v>
      </c>
      <c r="F40" s="709" t="s">
        <v>531</v>
      </c>
      <c r="G40" s="712"/>
      <c r="H40" s="665" t="s">
        <v>532</v>
      </c>
      <c r="I40" s="669">
        <v>6460</v>
      </c>
      <c r="J40" s="667">
        <v>19511</v>
      </c>
      <c r="K40" s="668">
        <f t="shared" si="16"/>
        <v>6460</v>
      </c>
      <c r="L40" s="669">
        <v>1740</v>
      </c>
      <c r="M40" s="667">
        <v>19511</v>
      </c>
      <c r="N40" s="670">
        <f t="shared" si="17"/>
        <v>1740</v>
      </c>
      <c r="O40" s="668">
        <f t="shared" si="18"/>
        <v>8200</v>
      </c>
      <c r="P40" s="669">
        <f t="shared" si="19"/>
        <v>410</v>
      </c>
      <c r="Q40" s="667">
        <v>19511</v>
      </c>
      <c r="R40" s="668">
        <f t="shared" si="20"/>
        <v>410</v>
      </c>
      <c r="S40" s="669">
        <f t="shared" si="21"/>
        <v>8610</v>
      </c>
      <c r="T40" s="671">
        <f t="shared" si="22"/>
        <v>0</v>
      </c>
      <c r="U40" s="659">
        <f t="shared" si="23"/>
        <v>0</v>
      </c>
    </row>
    <row r="41" spans="1:21" ht="18" customHeight="1">
      <c r="A41" s="713">
        <v>10</v>
      </c>
      <c r="B41" s="714"/>
      <c r="C41" s="714"/>
      <c r="D41" s="715"/>
      <c r="E41" s="716" t="s">
        <v>575</v>
      </c>
      <c r="F41" s="713" t="s">
        <v>531</v>
      </c>
      <c r="G41" s="717" t="s">
        <v>532</v>
      </c>
      <c r="H41" s="694"/>
      <c r="I41" s="669">
        <v>5080</v>
      </c>
      <c r="J41" s="667">
        <v>19511</v>
      </c>
      <c r="K41" s="668">
        <f t="shared" si="16"/>
        <v>5080</v>
      </c>
      <c r="L41" s="696">
        <v>1500</v>
      </c>
      <c r="M41" s="667">
        <v>19511</v>
      </c>
      <c r="N41" s="670">
        <f t="shared" si="17"/>
        <v>1500</v>
      </c>
      <c r="O41" s="698">
        <f t="shared" si="18"/>
        <v>6580</v>
      </c>
      <c r="P41" s="669">
        <f t="shared" si="19"/>
        <v>329</v>
      </c>
      <c r="Q41" s="667">
        <v>19511</v>
      </c>
      <c r="R41" s="668">
        <f t="shared" si="20"/>
        <v>329</v>
      </c>
      <c r="S41" s="696">
        <f t="shared" si="21"/>
        <v>6909</v>
      </c>
      <c r="T41" s="671">
        <v>0</v>
      </c>
      <c r="U41" s="659">
        <f>+I41+L41-6580</f>
        <v>0</v>
      </c>
    </row>
    <row r="42" spans="1:21" ht="18" customHeight="1">
      <c r="A42" s="674"/>
      <c r="B42" s="1147" t="s">
        <v>576</v>
      </c>
      <c r="C42" s="1148"/>
      <c r="D42" s="1148"/>
      <c r="E42" s="1149"/>
      <c r="F42" s="674"/>
      <c r="G42" s="676"/>
      <c r="H42" s="675"/>
      <c r="I42" s="677">
        <f>SUM(I32:I41)</f>
        <v>62970</v>
      </c>
      <c r="J42" s="677"/>
      <c r="K42" s="718">
        <f>SUM(K32:K41)</f>
        <v>62970</v>
      </c>
      <c r="L42" s="677">
        <f>SUM(L32:L41)</f>
        <v>17410</v>
      </c>
      <c r="M42" s="677"/>
      <c r="N42" s="677">
        <f>SUM(N32:N41)</f>
        <v>17410</v>
      </c>
      <c r="O42" s="677">
        <f>SUM(O32:O41)</f>
        <v>80380</v>
      </c>
      <c r="P42" s="677">
        <f>SUM(P32:P41)</f>
        <v>4019</v>
      </c>
      <c r="Q42" s="677"/>
      <c r="R42" s="677">
        <f>SUM(R32:R41)</f>
        <v>4019</v>
      </c>
      <c r="S42" s="678">
        <f>SUM(S32:S41)</f>
        <v>84399</v>
      </c>
      <c r="T42" s="719"/>
      <c r="U42" s="659"/>
    </row>
    <row r="43" spans="1:21" ht="18" customHeight="1">
      <c r="A43" s="700">
        <v>1</v>
      </c>
      <c r="B43" s="701" t="s">
        <v>9</v>
      </c>
      <c r="C43" s="720" t="s">
        <v>277</v>
      </c>
      <c r="D43" s="703" t="s">
        <v>577</v>
      </c>
      <c r="E43" s="704" t="s">
        <v>578</v>
      </c>
      <c r="F43" s="700" t="s">
        <v>531</v>
      </c>
      <c r="G43" s="705"/>
      <c r="H43" s="706" t="s">
        <v>532</v>
      </c>
      <c r="I43" s="707">
        <v>7940</v>
      </c>
      <c r="J43" s="667">
        <v>19511</v>
      </c>
      <c r="K43" s="687">
        <f aca="true" t="shared" si="24" ref="K43:K59">I43*1</f>
        <v>7940</v>
      </c>
      <c r="L43" s="707">
        <v>1500</v>
      </c>
      <c r="M43" s="667">
        <v>19511</v>
      </c>
      <c r="N43" s="670">
        <f aca="true" t="shared" si="25" ref="N43:N59">L43*1</f>
        <v>1500</v>
      </c>
      <c r="O43" s="687">
        <f aca="true" t="shared" si="26" ref="O43:O59">+K43+N43</f>
        <v>9440</v>
      </c>
      <c r="P43" s="669">
        <f aca="true" t="shared" si="27" ref="P43:P59">(I43+L43)*5/100</f>
        <v>472</v>
      </c>
      <c r="Q43" s="667">
        <v>19511</v>
      </c>
      <c r="R43" s="668">
        <f aca="true" t="shared" si="28" ref="R43:R59">P43*1</f>
        <v>472</v>
      </c>
      <c r="S43" s="707">
        <f aca="true" t="shared" si="29" ref="S43:S59">SUM(K43,N43,R43)</f>
        <v>9912</v>
      </c>
      <c r="T43" s="689">
        <f>(9440*1)-O43</f>
        <v>0</v>
      </c>
      <c r="U43" s="659">
        <f>+I43+L43-9440</f>
        <v>0</v>
      </c>
    </row>
    <row r="44" spans="1:21" ht="18" customHeight="1">
      <c r="A44" s="709">
        <v>2</v>
      </c>
      <c r="B44" s="709">
        <v>4</v>
      </c>
      <c r="C44" s="669"/>
      <c r="D44" s="710"/>
      <c r="E44" s="711" t="s">
        <v>579</v>
      </c>
      <c r="F44" s="709" t="s">
        <v>531</v>
      </c>
      <c r="G44" s="712"/>
      <c r="H44" s="665" t="s">
        <v>532</v>
      </c>
      <c r="I44" s="669">
        <v>6460</v>
      </c>
      <c r="J44" s="667">
        <v>19511</v>
      </c>
      <c r="K44" s="668">
        <f t="shared" si="24"/>
        <v>6460</v>
      </c>
      <c r="L44" s="669">
        <v>1740</v>
      </c>
      <c r="M44" s="667">
        <v>19511</v>
      </c>
      <c r="N44" s="670">
        <f t="shared" si="25"/>
        <v>1740</v>
      </c>
      <c r="O44" s="668">
        <f t="shared" si="26"/>
        <v>8200</v>
      </c>
      <c r="P44" s="669">
        <f t="shared" si="27"/>
        <v>410</v>
      </c>
      <c r="Q44" s="667">
        <v>19511</v>
      </c>
      <c r="R44" s="668">
        <f t="shared" si="28"/>
        <v>410</v>
      </c>
      <c r="S44" s="669">
        <f t="shared" si="29"/>
        <v>8610</v>
      </c>
      <c r="T44" s="671">
        <f aca="true" t="shared" si="30" ref="T44:T59">(8200*1)-O44</f>
        <v>0</v>
      </c>
      <c r="U44" s="659">
        <f aca="true" t="shared" si="31" ref="U44:U59">+I44+L44-8200</f>
        <v>0</v>
      </c>
    </row>
    <row r="45" spans="1:21" ht="18" customHeight="1">
      <c r="A45" s="709">
        <v>3</v>
      </c>
      <c r="B45" s="670"/>
      <c r="C45" s="670"/>
      <c r="D45" s="710"/>
      <c r="E45" s="711" t="s">
        <v>580</v>
      </c>
      <c r="F45" s="709" t="s">
        <v>531</v>
      </c>
      <c r="G45" s="712"/>
      <c r="H45" s="665" t="s">
        <v>532</v>
      </c>
      <c r="I45" s="669">
        <v>6460</v>
      </c>
      <c r="J45" s="667">
        <v>19511</v>
      </c>
      <c r="K45" s="668">
        <f t="shared" si="24"/>
        <v>6460</v>
      </c>
      <c r="L45" s="669">
        <v>1740</v>
      </c>
      <c r="M45" s="667">
        <v>19511</v>
      </c>
      <c r="N45" s="670">
        <f t="shared" si="25"/>
        <v>1740</v>
      </c>
      <c r="O45" s="668">
        <f t="shared" si="26"/>
        <v>8200</v>
      </c>
      <c r="P45" s="669">
        <f t="shared" si="27"/>
        <v>410</v>
      </c>
      <c r="Q45" s="667">
        <v>19511</v>
      </c>
      <c r="R45" s="668">
        <f t="shared" si="28"/>
        <v>410</v>
      </c>
      <c r="S45" s="669">
        <f t="shared" si="29"/>
        <v>8610</v>
      </c>
      <c r="T45" s="671">
        <f t="shared" si="30"/>
        <v>0</v>
      </c>
      <c r="U45" s="659">
        <f t="shared" si="31"/>
        <v>0</v>
      </c>
    </row>
    <row r="46" spans="1:21" ht="18" customHeight="1">
      <c r="A46" s="709">
        <v>4</v>
      </c>
      <c r="B46" s="670"/>
      <c r="C46" s="670"/>
      <c r="D46" s="710"/>
      <c r="E46" s="711" t="s">
        <v>581</v>
      </c>
      <c r="F46" s="709" t="s">
        <v>531</v>
      </c>
      <c r="G46" s="712"/>
      <c r="H46" s="665" t="s">
        <v>532</v>
      </c>
      <c r="I46" s="669">
        <v>6460</v>
      </c>
      <c r="J46" s="667">
        <v>19511</v>
      </c>
      <c r="K46" s="668">
        <f t="shared" si="24"/>
        <v>6460</v>
      </c>
      <c r="L46" s="669">
        <v>1740</v>
      </c>
      <c r="M46" s="667">
        <v>19511</v>
      </c>
      <c r="N46" s="670">
        <f t="shared" si="25"/>
        <v>1740</v>
      </c>
      <c r="O46" s="668">
        <f t="shared" si="26"/>
        <v>8200</v>
      </c>
      <c r="P46" s="669">
        <f t="shared" si="27"/>
        <v>410</v>
      </c>
      <c r="Q46" s="667">
        <v>19511</v>
      </c>
      <c r="R46" s="668">
        <f t="shared" si="28"/>
        <v>410</v>
      </c>
      <c r="S46" s="669">
        <f t="shared" si="29"/>
        <v>8610</v>
      </c>
      <c r="T46" s="671">
        <f t="shared" si="30"/>
        <v>0</v>
      </c>
      <c r="U46" s="659">
        <f t="shared" si="31"/>
        <v>0</v>
      </c>
    </row>
    <row r="47" spans="1:21" ht="18" customHeight="1">
      <c r="A47" s="709">
        <v>5</v>
      </c>
      <c r="B47" s="670"/>
      <c r="C47" s="670"/>
      <c r="D47" s="710"/>
      <c r="E47" s="711" t="s">
        <v>582</v>
      </c>
      <c r="F47" s="709" t="s">
        <v>531</v>
      </c>
      <c r="G47" s="712"/>
      <c r="H47" s="665" t="s">
        <v>532</v>
      </c>
      <c r="I47" s="669">
        <v>6460</v>
      </c>
      <c r="J47" s="667">
        <v>19511</v>
      </c>
      <c r="K47" s="668">
        <f t="shared" si="24"/>
        <v>6460</v>
      </c>
      <c r="L47" s="669">
        <v>1740</v>
      </c>
      <c r="M47" s="667">
        <v>19511</v>
      </c>
      <c r="N47" s="670">
        <f t="shared" si="25"/>
        <v>1740</v>
      </c>
      <c r="O47" s="668">
        <f t="shared" si="26"/>
        <v>8200</v>
      </c>
      <c r="P47" s="669">
        <f t="shared" si="27"/>
        <v>410</v>
      </c>
      <c r="Q47" s="667">
        <v>19511</v>
      </c>
      <c r="R47" s="668">
        <f t="shared" si="28"/>
        <v>410</v>
      </c>
      <c r="S47" s="669">
        <f t="shared" si="29"/>
        <v>8610</v>
      </c>
      <c r="T47" s="671">
        <f t="shared" si="30"/>
        <v>0</v>
      </c>
      <c r="U47" s="659">
        <f t="shared" si="31"/>
        <v>0</v>
      </c>
    </row>
    <row r="48" spans="1:21" ht="18" customHeight="1">
      <c r="A48" s="709">
        <v>6</v>
      </c>
      <c r="B48" s="670"/>
      <c r="C48" s="670"/>
      <c r="D48" s="710"/>
      <c r="E48" s="711" t="s">
        <v>583</v>
      </c>
      <c r="F48" s="709" t="s">
        <v>531</v>
      </c>
      <c r="G48" s="712"/>
      <c r="H48" s="665" t="s">
        <v>532</v>
      </c>
      <c r="I48" s="669">
        <v>6460</v>
      </c>
      <c r="J48" s="667">
        <v>19511</v>
      </c>
      <c r="K48" s="668">
        <f t="shared" si="24"/>
        <v>6460</v>
      </c>
      <c r="L48" s="669">
        <v>1740</v>
      </c>
      <c r="M48" s="667">
        <v>19511</v>
      </c>
      <c r="N48" s="670">
        <f t="shared" si="25"/>
        <v>1740</v>
      </c>
      <c r="O48" s="668">
        <f t="shared" si="26"/>
        <v>8200</v>
      </c>
      <c r="P48" s="669">
        <f t="shared" si="27"/>
        <v>410</v>
      </c>
      <c r="Q48" s="667">
        <v>19511</v>
      </c>
      <c r="R48" s="668">
        <f t="shared" si="28"/>
        <v>410</v>
      </c>
      <c r="S48" s="669">
        <f t="shared" si="29"/>
        <v>8610</v>
      </c>
      <c r="T48" s="671">
        <f t="shared" si="30"/>
        <v>0</v>
      </c>
      <c r="U48" s="659">
        <f t="shared" si="31"/>
        <v>0</v>
      </c>
    </row>
    <row r="49" spans="1:21" ht="18" customHeight="1">
      <c r="A49" s="709">
        <v>7</v>
      </c>
      <c r="B49" s="670"/>
      <c r="C49" s="670"/>
      <c r="D49" s="710" t="s">
        <v>584</v>
      </c>
      <c r="E49" s="711" t="s">
        <v>585</v>
      </c>
      <c r="F49" s="709" t="s">
        <v>531</v>
      </c>
      <c r="G49" s="712"/>
      <c r="H49" s="665" t="s">
        <v>532</v>
      </c>
      <c r="I49" s="669">
        <v>6460</v>
      </c>
      <c r="J49" s="667">
        <v>19511</v>
      </c>
      <c r="K49" s="668">
        <f t="shared" si="24"/>
        <v>6460</v>
      </c>
      <c r="L49" s="669">
        <v>1740</v>
      </c>
      <c r="M49" s="667">
        <v>19511</v>
      </c>
      <c r="N49" s="670">
        <f t="shared" si="25"/>
        <v>1740</v>
      </c>
      <c r="O49" s="668">
        <f t="shared" si="26"/>
        <v>8200</v>
      </c>
      <c r="P49" s="669">
        <f t="shared" si="27"/>
        <v>410</v>
      </c>
      <c r="Q49" s="667">
        <v>19511</v>
      </c>
      <c r="R49" s="668">
        <f t="shared" si="28"/>
        <v>410</v>
      </c>
      <c r="S49" s="669">
        <f t="shared" si="29"/>
        <v>8610</v>
      </c>
      <c r="T49" s="671">
        <f t="shared" si="30"/>
        <v>0</v>
      </c>
      <c r="U49" s="659">
        <f t="shared" si="31"/>
        <v>0</v>
      </c>
    </row>
    <row r="50" spans="1:21" ht="18" customHeight="1">
      <c r="A50" s="709">
        <v>8</v>
      </c>
      <c r="B50" s="670"/>
      <c r="C50" s="670"/>
      <c r="D50" s="710"/>
      <c r="E50" s="711" t="s">
        <v>586</v>
      </c>
      <c r="F50" s="709" t="s">
        <v>531</v>
      </c>
      <c r="G50" s="712"/>
      <c r="H50" s="665" t="s">
        <v>532</v>
      </c>
      <c r="I50" s="669">
        <v>6460</v>
      </c>
      <c r="J50" s="667">
        <v>19511</v>
      </c>
      <c r="K50" s="668">
        <f t="shared" si="24"/>
        <v>6460</v>
      </c>
      <c r="L50" s="669">
        <v>1740</v>
      </c>
      <c r="M50" s="667">
        <v>19511</v>
      </c>
      <c r="N50" s="670">
        <f t="shared" si="25"/>
        <v>1740</v>
      </c>
      <c r="O50" s="668">
        <f t="shared" si="26"/>
        <v>8200</v>
      </c>
      <c r="P50" s="669">
        <f t="shared" si="27"/>
        <v>410</v>
      </c>
      <c r="Q50" s="667">
        <v>19511</v>
      </c>
      <c r="R50" s="668">
        <f t="shared" si="28"/>
        <v>410</v>
      </c>
      <c r="S50" s="669">
        <f t="shared" si="29"/>
        <v>8610</v>
      </c>
      <c r="T50" s="671">
        <f t="shared" si="30"/>
        <v>0</v>
      </c>
      <c r="U50" s="659">
        <f t="shared" si="31"/>
        <v>0</v>
      </c>
    </row>
    <row r="51" spans="1:21" ht="18" customHeight="1">
      <c r="A51" s="709">
        <v>9</v>
      </c>
      <c r="B51" s="670"/>
      <c r="C51" s="670"/>
      <c r="D51" s="710" t="s">
        <v>587</v>
      </c>
      <c r="E51" s="711" t="s">
        <v>588</v>
      </c>
      <c r="F51" s="709" t="s">
        <v>531</v>
      </c>
      <c r="G51" s="712"/>
      <c r="H51" s="665" t="s">
        <v>532</v>
      </c>
      <c r="I51" s="669">
        <v>6460</v>
      </c>
      <c r="J51" s="667">
        <v>19511</v>
      </c>
      <c r="K51" s="668">
        <f t="shared" si="24"/>
        <v>6460</v>
      </c>
      <c r="L51" s="669">
        <v>1740</v>
      </c>
      <c r="M51" s="667">
        <v>19511</v>
      </c>
      <c r="N51" s="670">
        <f t="shared" si="25"/>
        <v>1740</v>
      </c>
      <c r="O51" s="668">
        <f t="shared" si="26"/>
        <v>8200</v>
      </c>
      <c r="P51" s="669">
        <f t="shared" si="27"/>
        <v>410</v>
      </c>
      <c r="Q51" s="667">
        <v>19511</v>
      </c>
      <c r="R51" s="668">
        <f t="shared" si="28"/>
        <v>410</v>
      </c>
      <c r="S51" s="669">
        <f t="shared" si="29"/>
        <v>8610</v>
      </c>
      <c r="T51" s="671">
        <f t="shared" si="30"/>
        <v>0</v>
      </c>
      <c r="U51" s="659">
        <f t="shared" si="31"/>
        <v>0</v>
      </c>
    </row>
    <row r="52" spans="1:21" ht="18" customHeight="1">
      <c r="A52" s="709">
        <v>10</v>
      </c>
      <c r="B52" s="714"/>
      <c r="C52" s="714"/>
      <c r="D52" s="715"/>
      <c r="E52" s="716" t="s">
        <v>589</v>
      </c>
      <c r="F52" s="713" t="s">
        <v>531</v>
      </c>
      <c r="G52" s="717"/>
      <c r="H52" s="717" t="s">
        <v>532</v>
      </c>
      <c r="I52" s="669">
        <v>6460</v>
      </c>
      <c r="J52" s="667">
        <v>19511</v>
      </c>
      <c r="K52" s="668">
        <f t="shared" si="24"/>
        <v>6460</v>
      </c>
      <c r="L52" s="669">
        <v>1740</v>
      </c>
      <c r="M52" s="667">
        <v>19511</v>
      </c>
      <c r="N52" s="670">
        <f t="shared" si="25"/>
        <v>1740</v>
      </c>
      <c r="O52" s="698">
        <f t="shared" si="26"/>
        <v>8200</v>
      </c>
      <c r="P52" s="669">
        <f t="shared" si="27"/>
        <v>410</v>
      </c>
      <c r="Q52" s="667">
        <v>19511</v>
      </c>
      <c r="R52" s="668">
        <f t="shared" si="28"/>
        <v>410</v>
      </c>
      <c r="S52" s="696">
        <f t="shared" si="29"/>
        <v>8610</v>
      </c>
      <c r="T52" s="671">
        <f t="shared" si="30"/>
        <v>0</v>
      </c>
      <c r="U52" s="659">
        <f t="shared" si="31"/>
        <v>0</v>
      </c>
    </row>
    <row r="53" spans="1:21" ht="18" customHeight="1">
      <c r="A53" s="709">
        <v>11</v>
      </c>
      <c r="B53" s="714"/>
      <c r="C53" s="714"/>
      <c r="D53" s="715"/>
      <c r="E53" s="716" t="s">
        <v>590</v>
      </c>
      <c r="F53" s="713" t="s">
        <v>531</v>
      </c>
      <c r="G53" s="717"/>
      <c r="H53" s="717" t="s">
        <v>532</v>
      </c>
      <c r="I53" s="669">
        <v>6460</v>
      </c>
      <c r="J53" s="667">
        <v>19511</v>
      </c>
      <c r="K53" s="668">
        <f t="shared" si="24"/>
        <v>6460</v>
      </c>
      <c r="L53" s="669">
        <v>1740</v>
      </c>
      <c r="M53" s="667">
        <v>19511</v>
      </c>
      <c r="N53" s="670">
        <f t="shared" si="25"/>
        <v>1740</v>
      </c>
      <c r="O53" s="698">
        <f t="shared" si="26"/>
        <v>8200</v>
      </c>
      <c r="P53" s="669">
        <f t="shared" si="27"/>
        <v>410</v>
      </c>
      <c r="Q53" s="667">
        <v>19511</v>
      </c>
      <c r="R53" s="668">
        <f t="shared" si="28"/>
        <v>410</v>
      </c>
      <c r="S53" s="696">
        <f t="shared" si="29"/>
        <v>8610</v>
      </c>
      <c r="T53" s="671">
        <f t="shared" si="30"/>
        <v>0</v>
      </c>
      <c r="U53" s="659">
        <f t="shared" si="31"/>
        <v>0</v>
      </c>
    </row>
    <row r="54" spans="1:21" ht="18" customHeight="1">
      <c r="A54" s="709">
        <v>12</v>
      </c>
      <c r="B54" s="714"/>
      <c r="C54" s="714"/>
      <c r="D54" s="715"/>
      <c r="E54" s="716" t="s">
        <v>591</v>
      </c>
      <c r="F54" s="713" t="s">
        <v>531</v>
      </c>
      <c r="G54" s="717"/>
      <c r="H54" s="717" t="s">
        <v>532</v>
      </c>
      <c r="I54" s="669">
        <v>6460</v>
      </c>
      <c r="J54" s="667">
        <v>19511</v>
      </c>
      <c r="K54" s="668">
        <f t="shared" si="24"/>
        <v>6460</v>
      </c>
      <c r="L54" s="669">
        <v>1740</v>
      </c>
      <c r="M54" s="667">
        <v>19511</v>
      </c>
      <c r="N54" s="670">
        <f t="shared" si="25"/>
        <v>1740</v>
      </c>
      <c r="O54" s="698">
        <f t="shared" si="26"/>
        <v>8200</v>
      </c>
      <c r="P54" s="669">
        <f t="shared" si="27"/>
        <v>410</v>
      </c>
      <c r="Q54" s="667">
        <v>19511</v>
      </c>
      <c r="R54" s="668">
        <f t="shared" si="28"/>
        <v>410</v>
      </c>
      <c r="S54" s="696">
        <f t="shared" si="29"/>
        <v>8610</v>
      </c>
      <c r="T54" s="671">
        <f t="shared" si="30"/>
        <v>0</v>
      </c>
      <c r="U54" s="659">
        <f t="shared" si="31"/>
        <v>0</v>
      </c>
    </row>
    <row r="55" spans="1:21" ht="18" customHeight="1">
      <c r="A55" s="709">
        <v>13</v>
      </c>
      <c r="B55" s="714"/>
      <c r="C55" s="714"/>
      <c r="D55" s="715"/>
      <c r="E55" s="716" t="s">
        <v>592</v>
      </c>
      <c r="F55" s="713" t="s">
        <v>531</v>
      </c>
      <c r="G55" s="717"/>
      <c r="H55" s="717" t="s">
        <v>532</v>
      </c>
      <c r="I55" s="669">
        <v>6460</v>
      </c>
      <c r="J55" s="667">
        <v>19511</v>
      </c>
      <c r="K55" s="668">
        <f t="shared" si="24"/>
        <v>6460</v>
      </c>
      <c r="L55" s="669">
        <v>1740</v>
      </c>
      <c r="M55" s="667">
        <v>19511</v>
      </c>
      <c r="N55" s="670">
        <f t="shared" si="25"/>
        <v>1740</v>
      </c>
      <c r="O55" s="698">
        <f t="shared" si="26"/>
        <v>8200</v>
      </c>
      <c r="P55" s="669">
        <f t="shared" si="27"/>
        <v>410</v>
      </c>
      <c r="Q55" s="667">
        <v>19511</v>
      </c>
      <c r="R55" s="668">
        <f t="shared" si="28"/>
        <v>410</v>
      </c>
      <c r="S55" s="696">
        <f t="shared" si="29"/>
        <v>8610</v>
      </c>
      <c r="T55" s="671">
        <f t="shared" si="30"/>
        <v>0</v>
      </c>
      <c r="U55" s="659">
        <f t="shared" si="31"/>
        <v>0</v>
      </c>
    </row>
    <row r="56" spans="1:21" ht="18" customHeight="1">
      <c r="A56" s="709">
        <v>14</v>
      </c>
      <c r="B56" s="714"/>
      <c r="C56" s="714"/>
      <c r="D56" s="715"/>
      <c r="E56" s="716" t="s">
        <v>593</v>
      </c>
      <c r="F56" s="713" t="s">
        <v>531</v>
      </c>
      <c r="G56" s="717"/>
      <c r="H56" s="717" t="s">
        <v>532</v>
      </c>
      <c r="I56" s="669">
        <v>6210</v>
      </c>
      <c r="J56" s="667">
        <v>19511</v>
      </c>
      <c r="K56" s="668">
        <f t="shared" si="24"/>
        <v>6210</v>
      </c>
      <c r="L56" s="696">
        <v>1990</v>
      </c>
      <c r="M56" s="667">
        <v>19511</v>
      </c>
      <c r="N56" s="670">
        <f t="shared" si="25"/>
        <v>1990</v>
      </c>
      <c r="O56" s="698">
        <f t="shared" si="26"/>
        <v>8200</v>
      </c>
      <c r="P56" s="669">
        <f t="shared" si="27"/>
        <v>410</v>
      </c>
      <c r="Q56" s="667">
        <v>19511</v>
      </c>
      <c r="R56" s="668">
        <f t="shared" si="28"/>
        <v>410</v>
      </c>
      <c r="S56" s="696">
        <f t="shared" si="29"/>
        <v>8610</v>
      </c>
      <c r="T56" s="671">
        <f t="shared" si="30"/>
        <v>0</v>
      </c>
      <c r="U56" s="659">
        <f t="shared" si="31"/>
        <v>0</v>
      </c>
    </row>
    <row r="57" spans="1:21" ht="18" customHeight="1">
      <c r="A57" s="709">
        <v>15</v>
      </c>
      <c r="B57" s="714"/>
      <c r="C57" s="714"/>
      <c r="D57" s="715"/>
      <c r="E57" s="716" t="s">
        <v>594</v>
      </c>
      <c r="F57" s="713" t="s">
        <v>531</v>
      </c>
      <c r="G57" s="717"/>
      <c r="H57" s="717" t="s">
        <v>532</v>
      </c>
      <c r="I57" s="669">
        <v>6210</v>
      </c>
      <c r="J57" s="667">
        <v>19511</v>
      </c>
      <c r="K57" s="668">
        <f t="shared" si="24"/>
        <v>6210</v>
      </c>
      <c r="L57" s="696">
        <v>1990</v>
      </c>
      <c r="M57" s="667">
        <v>19511</v>
      </c>
      <c r="N57" s="670">
        <f t="shared" si="25"/>
        <v>1990</v>
      </c>
      <c r="O57" s="698">
        <f t="shared" si="26"/>
        <v>8200</v>
      </c>
      <c r="P57" s="669">
        <f t="shared" si="27"/>
        <v>410</v>
      </c>
      <c r="Q57" s="667">
        <v>19511</v>
      </c>
      <c r="R57" s="668">
        <f t="shared" si="28"/>
        <v>410</v>
      </c>
      <c r="S57" s="696">
        <f t="shared" si="29"/>
        <v>8610</v>
      </c>
      <c r="T57" s="671">
        <f t="shared" si="30"/>
        <v>0</v>
      </c>
      <c r="U57" s="659">
        <f t="shared" si="31"/>
        <v>0</v>
      </c>
    </row>
    <row r="58" spans="1:21" ht="18" customHeight="1">
      <c r="A58" s="709">
        <v>16</v>
      </c>
      <c r="B58" s="714"/>
      <c r="C58" s="714"/>
      <c r="D58" s="715"/>
      <c r="E58" s="716" t="s">
        <v>595</v>
      </c>
      <c r="F58" s="713" t="s">
        <v>531</v>
      </c>
      <c r="G58" s="717"/>
      <c r="H58" s="717" t="s">
        <v>532</v>
      </c>
      <c r="I58" s="669">
        <v>6210</v>
      </c>
      <c r="J58" s="667">
        <v>19511</v>
      </c>
      <c r="K58" s="668">
        <f t="shared" si="24"/>
        <v>6210</v>
      </c>
      <c r="L58" s="696">
        <v>1990</v>
      </c>
      <c r="M58" s="667">
        <v>19511</v>
      </c>
      <c r="N58" s="670">
        <f t="shared" si="25"/>
        <v>1990</v>
      </c>
      <c r="O58" s="698">
        <f t="shared" si="26"/>
        <v>8200</v>
      </c>
      <c r="P58" s="669">
        <f t="shared" si="27"/>
        <v>410</v>
      </c>
      <c r="Q58" s="667">
        <v>19511</v>
      </c>
      <c r="R58" s="668">
        <f t="shared" si="28"/>
        <v>410</v>
      </c>
      <c r="S58" s="696">
        <f t="shared" si="29"/>
        <v>8610</v>
      </c>
      <c r="T58" s="671">
        <f t="shared" si="30"/>
        <v>0</v>
      </c>
      <c r="U58" s="659">
        <f t="shared" si="31"/>
        <v>0</v>
      </c>
    </row>
    <row r="59" spans="1:21" ht="18" customHeight="1">
      <c r="A59" s="709">
        <v>17</v>
      </c>
      <c r="B59" s="714"/>
      <c r="C59" s="714"/>
      <c r="D59" s="715"/>
      <c r="E59" s="716" t="s">
        <v>596</v>
      </c>
      <c r="F59" s="713" t="s">
        <v>531</v>
      </c>
      <c r="G59" s="717"/>
      <c r="H59" s="717" t="s">
        <v>532</v>
      </c>
      <c r="I59" s="669">
        <v>6210</v>
      </c>
      <c r="J59" s="667">
        <v>19511</v>
      </c>
      <c r="K59" s="668">
        <f t="shared" si="24"/>
        <v>6210</v>
      </c>
      <c r="L59" s="696">
        <v>1990</v>
      </c>
      <c r="M59" s="667">
        <v>19511</v>
      </c>
      <c r="N59" s="670">
        <f t="shared" si="25"/>
        <v>1990</v>
      </c>
      <c r="O59" s="698">
        <f t="shared" si="26"/>
        <v>8200</v>
      </c>
      <c r="P59" s="669">
        <f t="shared" si="27"/>
        <v>410</v>
      </c>
      <c r="Q59" s="667">
        <v>19511</v>
      </c>
      <c r="R59" s="668">
        <f t="shared" si="28"/>
        <v>410</v>
      </c>
      <c r="S59" s="696">
        <f t="shared" si="29"/>
        <v>8610</v>
      </c>
      <c r="T59" s="671">
        <f t="shared" si="30"/>
        <v>0</v>
      </c>
      <c r="U59" s="659">
        <f t="shared" si="31"/>
        <v>0</v>
      </c>
    </row>
    <row r="60" spans="1:21" ht="18" customHeight="1">
      <c r="A60" s="674"/>
      <c r="B60" s="1147" t="s">
        <v>597</v>
      </c>
      <c r="C60" s="1148"/>
      <c r="D60" s="1148"/>
      <c r="E60" s="1149"/>
      <c r="F60" s="674"/>
      <c r="G60" s="676"/>
      <c r="H60" s="675"/>
      <c r="I60" s="677"/>
      <c r="J60" s="677"/>
      <c r="K60" s="718">
        <f>SUM(K43:K59)</f>
        <v>110300</v>
      </c>
      <c r="L60" s="677"/>
      <c r="M60" s="677"/>
      <c r="N60" s="718">
        <f>SUM(N43:N59)</f>
        <v>30340</v>
      </c>
      <c r="O60" s="718">
        <f>SUM(O43:O59)</f>
        <v>140640</v>
      </c>
      <c r="P60" s="677"/>
      <c r="Q60" s="677"/>
      <c r="R60" s="718">
        <f>SUM(R43:R59)</f>
        <v>7032</v>
      </c>
      <c r="S60" s="718">
        <f>SUM(S43:S59)</f>
        <v>147672</v>
      </c>
      <c r="T60" s="719"/>
      <c r="U60" s="659"/>
    </row>
    <row r="61" spans="1:21" ht="18" customHeight="1">
      <c r="A61" s="700">
        <v>1</v>
      </c>
      <c r="B61" s="700">
        <v>5</v>
      </c>
      <c r="C61" s="721" t="s">
        <v>175</v>
      </c>
      <c r="D61" s="721" t="s">
        <v>598</v>
      </c>
      <c r="E61" s="704" t="s">
        <v>599</v>
      </c>
      <c r="F61" s="700" t="s">
        <v>531</v>
      </c>
      <c r="G61" s="705"/>
      <c r="H61" s="706" t="s">
        <v>532</v>
      </c>
      <c r="I61" s="707">
        <v>6210</v>
      </c>
      <c r="J61" s="667">
        <v>19511</v>
      </c>
      <c r="K61" s="687">
        <f aca="true" t="shared" si="32" ref="K61:K75">I61*1</f>
        <v>6210</v>
      </c>
      <c r="L61" s="707">
        <v>1990</v>
      </c>
      <c r="M61" s="667">
        <v>19511</v>
      </c>
      <c r="N61" s="670">
        <f aca="true" t="shared" si="33" ref="N61:N75">L61*1</f>
        <v>1990</v>
      </c>
      <c r="O61" s="687">
        <f aca="true" t="shared" si="34" ref="O61:O75">+K61+N61</f>
        <v>8200</v>
      </c>
      <c r="P61" s="707">
        <f>(I61+L61)*5/100</f>
        <v>410</v>
      </c>
      <c r="Q61" s="667">
        <v>19511</v>
      </c>
      <c r="R61" s="668">
        <f aca="true" t="shared" si="35" ref="R61:R75">P61*1</f>
        <v>410</v>
      </c>
      <c r="S61" s="707">
        <f aca="true" t="shared" si="36" ref="S61:S75">SUM(K61,N61,R61)</f>
        <v>8610</v>
      </c>
      <c r="T61" s="722">
        <f>(8200*1)-O61</f>
        <v>0</v>
      </c>
      <c r="U61" s="659">
        <f>+I61+L61-8200</f>
        <v>0</v>
      </c>
    </row>
    <row r="62" spans="1:21" ht="18" customHeight="1">
      <c r="A62" s="709">
        <v>2</v>
      </c>
      <c r="B62" s="670"/>
      <c r="C62" s="670"/>
      <c r="D62" s="710"/>
      <c r="E62" s="711" t="s">
        <v>600</v>
      </c>
      <c r="F62" s="709" t="s">
        <v>531</v>
      </c>
      <c r="G62" s="712"/>
      <c r="H62" s="665" t="s">
        <v>532</v>
      </c>
      <c r="I62" s="669">
        <v>5970</v>
      </c>
      <c r="J62" s="667">
        <v>19511</v>
      </c>
      <c r="K62" s="668">
        <f t="shared" si="32"/>
        <v>5970</v>
      </c>
      <c r="L62" s="669">
        <v>2230</v>
      </c>
      <c r="M62" s="667">
        <v>19511</v>
      </c>
      <c r="N62" s="670">
        <f t="shared" si="33"/>
        <v>2230</v>
      </c>
      <c r="O62" s="668">
        <f t="shared" si="34"/>
        <v>8200</v>
      </c>
      <c r="P62" s="669">
        <f>(I62+L62)*5/100</f>
        <v>410</v>
      </c>
      <c r="Q62" s="667">
        <v>19511</v>
      </c>
      <c r="R62" s="668">
        <f t="shared" si="35"/>
        <v>410</v>
      </c>
      <c r="S62" s="669">
        <f t="shared" si="36"/>
        <v>8610</v>
      </c>
      <c r="T62" s="723">
        <f>(8200*1)-O62</f>
        <v>0</v>
      </c>
      <c r="U62" s="659">
        <f>+I62+L62-8200</f>
        <v>0</v>
      </c>
    </row>
    <row r="63" spans="1:21" ht="18" customHeight="1">
      <c r="A63" s="709">
        <v>3</v>
      </c>
      <c r="B63" s="670"/>
      <c r="C63" s="670"/>
      <c r="D63" s="724"/>
      <c r="E63" s="711" t="s">
        <v>601</v>
      </c>
      <c r="F63" s="709" t="s">
        <v>531</v>
      </c>
      <c r="G63" s="712"/>
      <c r="H63" s="665" t="s">
        <v>532</v>
      </c>
      <c r="I63" s="669">
        <v>6210</v>
      </c>
      <c r="J63" s="667">
        <v>19511</v>
      </c>
      <c r="K63" s="668">
        <f t="shared" si="32"/>
        <v>6210</v>
      </c>
      <c r="L63" s="669">
        <v>1990</v>
      </c>
      <c r="M63" s="667">
        <v>19511</v>
      </c>
      <c r="N63" s="670">
        <f t="shared" si="33"/>
        <v>1990</v>
      </c>
      <c r="O63" s="668">
        <f t="shared" si="34"/>
        <v>8200</v>
      </c>
      <c r="P63" s="669">
        <f>(I63+L63)*5/100</f>
        <v>410</v>
      </c>
      <c r="Q63" s="667">
        <v>19511</v>
      </c>
      <c r="R63" s="668">
        <f t="shared" si="35"/>
        <v>410</v>
      </c>
      <c r="S63" s="669">
        <f t="shared" si="36"/>
        <v>8610</v>
      </c>
      <c r="T63" s="723">
        <f>(8200*1)-O63</f>
        <v>0</v>
      </c>
      <c r="U63" s="659">
        <f>+I63+L63-8200</f>
        <v>0</v>
      </c>
    </row>
    <row r="64" spans="1:21" ht="18" customHeight="1">
      <c r="A64" s="709">
        <v>4</v>
      </c>
      <c r="B64" s="670"/>
      <c r="C64" s="670"/>
      <c r="D64" s="724" t="s">
        <v>602</v>
      </c>
      <c r="E64" s="711" t="s">
        <v>603</v>
      </c>
      <c r="F64" s="709" t="s">
        <v>604</v>
      </c>
      <c r="G64" s="712"/>
      <c r="H64" s="665" t="s">
        <v>532</v>
      </c>
      <c r="I64" s="669">
        <v>8320</v>
      </c>
      <c r="J64" s="667">
        <v>19511</v>
      </c>
      <c r="K64" s="668">
        <f t="shared" si="32"/>
        <v>8320</v>
      </c>
      <c r="L64" s="669">
        <v>1500</v>
      </c>
      <c r="M64" s="667">
        <v>19511</v>
      </c>
      <c r="N64" s="670">
        <f t="shared" si="33"/>
        <v>1500</v>
      </c>
      <c r="O64" s="668">
        <f t="shared" si="34"/>
        <v>9820</v>
      </c>
      <c r="P64" s="707">
        <f>(I64+L64-U64)*5/100</f>
        <v>472</v>
      </c>
      <c r="Q64" s="667">
        <v>19511</v>
      </c>
      <c r="R64" s="668">
        <f t="shared" si="35"/>
        <v>472</v>
      </c>
      <c r="S64" s="669">
        <f t="shared" si="36"/>
        <v>10292</v>
      </c>
      <c r="T64" s="723">
        <f>(9440*1)-O64</f>
        <v>-380</v>
      </c>
      <c r="U64" s="659">
        <f>+I64+L64-9440</f>
        <v>380</v>
      </c>
    </row>
    <row r="65" spans="1:21" ht="18" customHeight="1">
      <c r="A65" s="709">
        <v>5</v>
      </c>
      <c r="B65" s="670"/>
      <c r="C65" s="670"/>
      <c r="D65" s="724"/>
      <c r="E65" s="711" t="s">
        <v>605</v>
      </c>
      <c r="F65" s="709" t="s">
        <v>531</v>
      </c>
      <c r="G65" s="712"/>
      <c r="H65" s="665" t="s">
        <v>532</v>
      </c>
      <c r="I65" s="669">
        <v>6210</v>
      </c>
      <c r="J65" s="667">
        <v>19511</v>
      </c>
      <c r="K65" s="668">
        <f t="shared" si="32"/>
        <v>6210</v>
      </c>
      <c r="L65" s="669">
        <v>1990</v>
      </c>
      <c r="M65" s="667">
        <v>19511</v>
      </c>
      <c r="N65" s="670">
        <f t="shared" si="33"/>
        <v>1990</v>
      </c>
      <c r="O65" s="668">
        <f t="shared" si="34"/>
        <v>8200</v>
      </c>
      <c r="P65" s="669">
        <f aca="true" t="shared" si="37" ref="P65:P75">(I65+L65)*5/100</f>
        <v>410</v>
      </c>
      <c r="Q65" s="667">
        <v>19511</v>
      </c>
      <c r="R65" s="668">
        <f t="shared" si="35"/>
        <v>410</v>
      </c>
      <c r="S65" s="669">
        <f t="shared" si="36"/>
        <v>8610</v>
      </c>
      <c r="T65" s="723">
        <f aca="true" t="shared" si="38" ref="T65:T75">(8200*1)-O65</f>
        <v>0</v>
      </c>
      <c r="U65" s="659">
        <f aca="true" t="shared" si="39" ref="U65:U75">+I65+L65-8200</f>
        <v>0</v>
      </c>
    </row>
    <row r="66" spans="1:21" ht="18" customHeight="1">
      <c r="A66" s="709">
        <v>6</v>
      </c>
      <c r="B66" s="670"/>
      <c r="C66" s="670"/>
      <c r="D66" s="724"/>
      <c r="E66" s="711" t="s">
        <v>606</v>
      </c>
      <c r="F66" s="709" t="s">
        <v>531</v>
      </c>
      <c r="G66" s="712"/>
      <c r="H66" s="665" t="s">
        <v>532</v>
      </c>
      <c r="I66" s="669">
        <v>6210</v>
      </c>
      <c r="J66" s="667">
        <v>19511</v>
      </c>
      <c r="K66" s="668">
        <f t="shared" si="32"/>
        <v>6210</v>
      </c>
      <c r="L66" s="669">
        <v>1990</v>
      </c>
      <c r="M66" s="667">
        <v>19511</v>
      </c>
      <c r="N66" s="670">
        <f t="shared" si="33"/>
        <v>1990</v>
      </c>
      <c r="O66" s="668">
        <f t="shared" si="34"/>
        <v>8200</v>
      </c>
      <c r="P66" s="669">
        <f t="shared" si="37"/>
        <v>410</v>
      </c>
      <c r="Q66" s="667">
        <v>19511</v>
      </c>
      <c r="R66" s="668">
        <f t="shared" si="35"/>
        <v>410</v>
      </c>
      <c r="S66" s="669">
        <f t="shared" si="36"/>
        <v>8610</v>
      </c>
      <c r="T66" s="723">
        <f t="shared" si="38"/>
        <v>0</v>
      </c>
      <c r="U66" s="659">
        <f t="shared" si="39"/>
        <v>0</v>
      </c>
    </row>
    <row r="67" spans="1:21" ht="18" customHeight="1">
      <c r="A67" s="709">
        <v>7</v>
      </c>
      <c r="B67" s="670"/>
      <c r="C67" s="670"/>
      <c r="D67" s="724"/>
      <c r="E67" s="711" t="s">
        <v>607</v>
      </c>
      <c r="F67" s="709" t="s">
        <v>531</v>
      </c>
      <c r="G67" s="712"/>
      <c r="H67" s="665" t="s">
        <v>532</v>
      </c>
      <c r="I67" s="669">
        <v>6210</v>
      </c>
      <c r="J67" s="667">
        <v>19511</v>
      </c>
      <c r="K67" s="668">
        <f t="shared" si="32"/>
        <v>6210</v>
      </c>
      <c r="L67" s="669">
        <v>1990</v>
      </c>
      <c r="M67" s="667">
        <v>19511</v>
      </c>
      <c r="N67" s="670">
        <f t="shared" si="33"/>
        <v>1990</v>
      </c>
      <c r="O67" s="668">
        <f t="shared" si="34"/>
        <v>8200</v>
      </c>
      <c r="P67" s="669">
        <f t="shared" si="37"/>
        <v>410</v>
      </c>
      <c r="Q67" s="667">
        <v>19511</v>
      </c>
      <c r="R67" s="668">
        <f t="shared" si="35"/>
        <v>410</v>
      </c>
      <c r="S67" s="669">
        <f t="shared" si="36"/>
        <v>8610</v>
      </c>
      <c r="T67" s="723">
        <f t="shared" si="38"/>
        <v>0</v>
      </c>
      <c r="U67" s="659">
        <f t="shared" si="39"/>
        <v>0</v>
      </c>
    </row>
    <row r="68" spans="1:21" ht="18" customHeight="1">
      <c r="A68" s="709">
        <v>8</v>
      </c>
      <c r="B68" s="670"/>
      <c r="C68" s="670"/>
      <c r="D68" s="724"/>
      <c r="E68" s="711" t="s">
        <v>608</v>
      </c>
      <c r="F68" s="709" t="s">
        <v>531</v>
      </c>
      <c r="G68" s="712"/>
      <c r="H68" s="665" t="s">
        <v>532</v>
      </c>
      <c r="I68" s="669">
        <v>6210</v>
      </c>
      <c r="J68" s="667">
        <v>19511</v>
      </c>
      <c r="K68" s="668">
        <f t="shared" si="32"/>
        <v>6210</v>
      </c>
      <c r="L68" s="669">
        <v>1990</v>
      </c>
      <c r="M68" s="667">
        <v>19511</v>
      </c>
      <c r="N68" s="670">
        <f t="shared" si="33"/>
        <v>1990</v>
      </c>
      <c r="O68" s="668">
        <f t="shared" si="34"/>
        <v>8200</v>
      </c>
      <c r="P68" s="669">
        <f t="shared" si="37"/>
        <v>410</v>
      </c>
      <c r="Q68" s="667">
        <v>19511</v>
      </c>
      <c r="R68" s="668">
        <f t="shared" si="35"/>
        <v>410</v>
      </c>
      <c r="S68" s="669">
        <f t="shared" si="36"/>
        <v>8610</v>
      </c>
      <c r="T68" s="723">
        <f t="shared" si="38"/>
        <v>0</v>
      </c>
      <c r="U68" s="659">
        <f t="shared" si="39"/>
        <v>0</v>
      </c>
    </row>
    <row r="69" spans="1:21" ht="18" customHeight="1">
      <c r="A69" s="709">
        <v>9</v>
      </c>
      <c r="B69" s="670"/>
      <c r="C69" s="670"/>
      <c r="D69" s="724" t="s">
        <v>609</v>
      </c>
      <c r="E69" s="711" t="s">
        <v>610</v>
      </c>
      <c r="F69" s="709" t="s">
        <v>531</v>
      </c>
      <c r="G69" s="712"/>
      <c r="H69" s="665" t="s">
        <v>532</v>
      </c>
      <c r="I69" s="669">
        <v>6460</v>
      </c>
      <c r="J69" s="667">
        <v>19511</v>
      </c>
      <c r="K69" s="668">
        <f t="shared" si="32"/>
        <v>6460</v>
      </c>
      <c r="L69" s="669">
        <v>1740</v>
      </c>
      <c r="M69" s="667">
        <v>19511</v>
      </c>
      <c r="N69" s="670">
        <f t="shared" si="33"/>
        <v>1740</v>
      </c>
      <c r="O69" s="668">
        <f t="shared" si="34"/>
        <v>8200</v>
      </c>
      <c r="P69" s="669">
        <f t="shared" si="37"/>
        <v>410</v>
      </c>
      <c r="Q69" s="667">
        <v>19511</v>
      </c>
      <c r="R69" s="668">
        <f t="shared" si="35"/>
        <v>410</v>
      </c>
      <c r="S69" s="669">
        <f t="shared" si="36"/>
        <v>8610</v>
      </c>
      <c r="T69" s="723">
        <f t="shared" si="38"/>
        <v>0</v>
      </c>
      <c r="U69" s="659">
        <f t="shared" si="39"/>
        <v>0</v>
      </c>
    </row>
    <row r="70" spans="1:21" ht="18" customHeight="1">
      <c r="A70" s="709">
        <v>10</v>
      </c>
      <c r="B70" s="670"/>
      <c r="C70" s="670"/>
      <c r="D70" s="724"/>
      <c r="E70" s="711" t="s">
        <v>611</v>
      </c>
      <c r="F70" s="709" t="s">
        <v>531</v>
      </c>
      <c r="G70" s="712"/>
      <c r="H70" s="665" t="s">
        <v>532</v>
      </c>
      <c r="I70" s="669">
        <v>6460</v>
      </c>
      <c r="J70" s="667">
        <v>19511</v>
      </c>
      <c r="K70" s="668">
        <f t="shared" si="32"/>
        <v>6460</v>
      </c>
      <c r="L70" s="669">
        <v>1740</v>
      </c>
      <c r="M70" s="667">
        <v>19511</v>
      </c>
      <c r="N70" s="670">
        <f t="shared" si="33"/>
        <v>1740</v>
      </c>
      <c r="O70" s="668">
        <f t="shared" si="34"/>
        <v>8200</v>
      </c>
      <c r="P70" s="669">
        <f t="shared" si="37"/>
        <v>410</v>
      </c>
      <c r="Q70" s="667">
        <v>19511</v>
      </c>
      <c r="R70" s="668">
        <f t="shared" si="35"/>
        <v>410</v>
      </c>
      <c r="S70" s="669">
        <f t="shared" si="36"/>
        <v>8610</v>
      </c>
      <c r="T70" s="723">
        <f t="shared" si="38"/>
        <v>0</v>
      </c>
      <c r="U70" s="659">
        <f t="shared" si="39"/>
        <v>0</v>
      </c>
    </row>
    <row r="71" spans="1:21" ht="18" customHeight="1">
      <c r="A71" s="709">
        <v>11</v>
      </c>
      <c r="B71" s="670"/>
      <c r="C71" s="670"/>
      <c r="D71" s="724"/>
      <c r="E71" s="711" t="s">
        <v>612</v>
      </c>
      <c r="F71" s="709" t="s">
        <v>531</v>
      </c>
      <c r="G71" s="712"/>
      <c r="H71" s="665" t="s">
        <v>532</v>
      </c>
      <c r="I71" s="669">
        <v>6210</v>
      </c>
      <c r="J71" s="667">
        <v>19511</v>
      </c>
      <c r="K71" s="668">
        <f t="shared" si="32"/>
        <v>6210</v>
      </c>
      <c r="L71" s="669">
        <v>1990</v>
      </c>
      <c r="M71" s="667">
        <v>19511</v>
      </c>
      <c r="N71" s="670">
        <f t="shared" si="33"/>
        <v>1990</v>
      </c>
      <c r="O71" s="668">
        <f t="shared" si="34"/>
        <v>8200</v>
      </c>
      <c r="P71" s="669">
        <f t="shared" si="37"/>
        <v>410</v>
      </c>
      <c r="Q71" s="667">
        <v>19511</v>
      </c>
      <c r="R71" s="668">
        <f t="shared" si="35"/>
        <v>410</v>
      </c>
      <c r="S71" s="669">
        <f t="shared" si="36"/>
        <v>8610</v>
      </c>
      <c r="T71" s="723">
        <f t="shared" si="38"/>
        <v>0</v>
      </c>
      <c r="U71" s="659">
        <f t="shared" si="39"/>
        <v>0</v>
      </c>
    </row>
    <row r="72" spans="1:21" ht="18" customHeight="1">
      <c r="A72" s="709">
        <v>12</v>
      </c>
      <c r="B72" s="670"/>
      <c r="C72" s="670"/>
      <c r="D72" s="661"/>
      <c r="E72" s="711" t="s">
        <v>613</v>
      </c>
      <c r="F72" s="709" t="s">
        <v>531</v>
      </c>
      <c r="G72" s="712"/>
      <c r="H72" s="665" t="s">
        <v>532</v>
      </c>
      <c r="I72" s="669">
        <v>6210</v>
      </c>
      <c r="J72" s="667">
        <v>19511</v>
      </c>
      <c r="K72" s="668">
        <f t="shared" si="32"/>
        <v>6210</v>
      </c>
      <c r="L72" s="669">
        <v>1990</v>
      </c>
      <c r="M72" s="667">
        <v>19511</v>
      </c>
      <c r="N72" s="670">
        <f t="shared" si="33"/>
        <v>1990</v>
      </c>
      <c r="O72" s="668">
        <f t="shared" si="34"/>
        <v>8200</v>
      </c>
      <c r="P72" s="669">
        <f t="shared" si="37"/>
        <v>410</v>
      </c>
      <c r="Q72" s="667">
        <v>19511</v>
      </c>
      <c r="R72" s="668">
        <f t="shared" si="35"/>
        <v>410</v>
      </c>
      <c r="S72" s="669">
        <f t="shared" si="36"/>
        <v>8610</v>
      </c>
      <c r="T72" s="723">
        <f t="shared" si="38"/>
        <v>0</v>
      </c>
      <c r="U72" s="659">
        <f t="shared" si="39"/>
        <v>0</v>
      </c>
    </row>
    <row r="73" spans="1:21" ht="18" customHeight="1">
      <c r="A73" s="709">
        <v>13</v>
      </c>
      <c r="B73" s="670"/>
      <c r="C73" s="670"/>
      <c r="D73" s="661" t="s">
        <v>614</v>
      </c>
      <c r="E73" s="711" t="s">
        <v>615</v>
      </c>
      <c r="F73" s="709" t="s">
        <v>531</v>
      </c>
      <c r="G73" s="712"/>
      <c r="H73" s="665" t="s">
        <v>532</v>
      </c>
      <c r="I73" s="669">
        <v>6210</v>
      </c>
      <c r="J73" s="667">
        <v>19511</v>
      </c>
      <c r="K73" s="668">
        <f t="shared" si="32"/>
        <v>6210</v>
      </c>
      <c r="L73" s="669">
        <v>1990</v>
      </c>
      <c r="M73" s="667">
        <v>19511</v>
      </c>
      <c r="N73" s="670">
        <f t="shared" si="33"/>
        <v>1990</v>
      </c>
      <c r="O73" s="668">
        <f t="shared" si="34"/>
        <v>8200</v>
      </c>
      <c r="P73" s="669">
        <f t="shared" si="37"/>
        <v>410</v>
      </c>
      <c r="Q73" s="667">
        <v>19511</v>
      </c>
      <c r="R73" s="668">
        <f t="shared" si="35"/>
        <v>410</v>
      </c>
      <c r="S73" s="669">
        <f t="shared" si="36"/>
        <v>8610</v>
      </c>
      <c r="T73" s="723">
        <f t="shared" si="38"/>
        <v>0</v>
      </c>
      <c r="U73" s="659">
        <f t="shared" si="39"/>
        <v>0</v>
      </c>
    </row>
    <row r="74" spans="1:21" ht="18" customHeight="1">
      <c r="A74" s="709">
        <v>14</v>
      </c>
      <c r="B74" s="670"/>
      <c r="C74" s="670"/>
      <c r="D74" s="661"/>
      <c r="E74" s="711" t="s">
        <v>616</v>
      </c>
      <c r="F74" s="709" t="s">
        <v>531</v>
      </c>
      <c r="G74" s="712"/>
      <c r="H74" s="665" t="s">
        <v>532</v>
      </c>
      <c r="I74" s="669">
        <v>6210</v>
      </c>
      <c r="J74" s="667">
        <v>19511</v>
      </c>
      <c r="K74" s="668">
        <f t="shared" si="32"/>
        <v>6210</v>
      </c>
      <c r="L74" s="669">
        <v>1990</v>
      </c>
      <c r="M74" s="667">
        <v>19511</v>
      </c>
      <c r="N74" s="670">
        <f t="shared" si="33"/>
        <v>1990</v>
      </c>
      <c r="O74" s="668">
        <f t="shared" si="34"/>
        <v>8200</v>
      </c>
      <c r="P74" s="669">
        <f t="shared" si="37"/>
        <v>410</v>
      </c>
      <c r="Q74" s="667">
        <v>19511</v>
      </c>
      <c r="R74" s="668">
        <f t="shared" si="35"/>
        <v>410</v>
      </c>
      <c r="S74" s="669">
        <f t="shared" si="36"/>
        <v>8610</v>
      </c>
      <c r="T74" s="723">
        <f t="shared" si="38"/>
        <v>0</v>
      </c>
      <c r="U74" s="659">
        <f t="shared" si="39"/>
        <v>0</v>
      </c>
    </row>
    <row r="75" spans="1:21" ht="18" customHeight="1">
      <c r="A75" s="713">
        <v>15</v>
      </c>
      <c r="B75" s="714"/>
      <c r="C75" s="714"/>
      <c r="D75" s="691"/>
      <c r="E75" s="716" t="s">
        <v>617</v>
      </c>
      <c r="F75" s="713" t="s">
        <v>531</v>
      </c>
      <c r="G75" s="717"/>
      <c r="H75" s="694" t="s">
        <v>532</v>
      </c>
      <c r="I75" s="696">
        <v>6210</v>
      </c>
      <c r="J75" s="667">
        <v>19511</v>
      </c>
      <c r="K75" s="668">
        <f t="shared" si="32"/>
        <v>6210</v>
      </c>
      <c r="L75" s="696">
        <v>1990</v>
      </c>
      <c r="M75" s="667">
        <v>19511</v>
      </c>
      <c r="N75" s="670">
        <f t="shared" si="33"/>
        <v>1990</v>
      </c>
      <c r="O75" s="698">
        <f t="shared" si="34"/>
        <v>8200</v>
      </c>
      <c r="P75" s="669">
        <f t="shared" si="37"/>
        <v>410</v>
      </c>
      <c r="Q75" s="667">
        <v>19511</v>
      </c>
      <c r="R75" s="668">
        <f t="shared" si="35"/>
        <v>410</v>
      </c>
      <c r="S75" s="696">
        <f t="shared" si="36"/>
        <v>8610</v>
      </c>
      <c r="T75" s="723">
        <f t="shared" si="38"/>
        <v>0</v>
      </c>
      <c r="U75" s="659">
        <f t="shared" si="39"/>
        <v>0</v>
      </c>
    </row>
    <row r="76" spans="1:21" ht="18" customHeight="1">
      <c r="A76" s="674"/>
      <c r="B76" s="1147" t="s">
        <v>618</v>
      </c>
      <c r="C76" s="1148"/>
      <c r="D76" s="1148"/>
      <c r="E76" s="1149"/>
      <c r="F76" s="674"/>
      <c r="G76" s="676"/>
      <c r="H76" s="675"/>
      <c r="I76" s="725">
        <f>SUM(I61:I75)</f>
        <v>95520</v>
      </c>
      <c r="J76" s="677"/>
      <c r="K76" s="677">
        <f>SUM(K61:K75)</f>
        <v>95520</v>
      </c>
      <c r="L76" s="677">
        <f>SUM(L61:L75)</f>
        <v>29100</v>
      </c>
      <c r="M76" s="677"/>
      <c r="N76" s="677"/>
      <c r="O76" s="677">
        <f>SUM(O61:O75)</f>
        <v>124620</v>
      </c>
      <c r="P76" s="677">
        <f>SUM(P61:P75)</f>
        <v>6212</v>
      </c>
      <c r="Q76" s="677"/>
      <c r="R76" s="677">
        <f>SUM(R61:R75)</f>
        <v>6212</v>
      </c>
      <c r="S76" s="678">
        <f>SUM(S61:S75)</f>
        <v>130832</v>
      </c>
      <c r="T76" s="726">
        <f>SUM(T61:T75)</f>
        <v>-380</v>
      </c>
      <c r="U76" s="659"/>
    </row>
    <row r="77" spans="1:21" ht="18" customHeight="1" thickBot="1">
      <c r="A77" s="680"/>
      <c r="B77" s="681"/>
      <c r="C77" s="681"/>
      <c r="D77" s="681"/>
      <c r="E77" s="681"/>
      <c r="F77" s="680"/>
      <c r="G77" s="683"/>
      <c r="H77" s="682"/>
      <c r="I77" s="727"/>
      <c r="J77" s="684"/>
      <c r="K77" s="684"/>
      <c r="L77" s="684"/>
      <c r="M77" s="684"/>
      <c r="N77" s="684"/>
      <c r="O77" s="684"/>
      <c r="P77" s="684"/>
      <c r="Q77" s="728" t="s">
        <v>540</v>
      </c>
      <c r="R77" s="728"/>
      <c r="S77" s="685">
        <f>+S76+T76</f>
        <v>130452</v>
      </c>
      <c r="T77" s="729"/>
      <c r="U77" s="659"/>
    </row>
    <row r="78" spans="1:21" ht="18" customHeight="1" thickTop="1">
      <c r="A78" s="700">
        <v>1</v>
      </c>
      <c r="B78" s="700">
        <v>6</v>
      </c>
      <c r="C78" s="730" t="s">
        <v>619</v>
      </c>
      <c r="D78" s="704" t="s">
        <v>620</v>
      </c>
      <c r="E78" s="703" t="s">
        <v>621</v>
      </c>
      <c r="F78" s="700" t="s">
        <v>604</v>
      </c>
      <c r="G78" s="705"/>
      <c r="H78" s="706" t="s">
        <v>532</v>
      </c>
      <c r="I78" s="707">
        <v>8700</v>
      </c>
      <c r="J78" s="667">
        <v>19511</v>
      </c>
      <c r="K78" s="687">
        <f aca="true" t="shared" si="40" ref="K78:K85">I78*1</f>
        <v>8700</v>
      </c>
      <c r="L78" s="707">
        <v>1500</v>
      </c>
      <c r="M78" s="667">
        <v>19511</v>
      </c>
      <c r="N78" s="670">
        <f aca="true" t="shared" si="41" ref="N78:N85">L78*1</f>
        <v>1500</v>
      </c>
      <c r="O78" s="687">
        <f aca="true" t="shared" si="42" ref="O78:O85">+K78+N78</f>
        <v>10200</v>
      </c>
      <c r="P78" s="707">
        <f>(I78+L78-U78)*5/100</f>
        <v>472</v>
      </c>
      <c r="Q78" s="667">
        <v>19511</v>
      </c>
      <c r="R78" s="687">
        <f aca="true" t="shared" si="43" ref="R78:R85">P78*1</f>
        <v>472</v>
      </c>
      <c r="S78" s="731">
        <f aca="true" t="shared" si="44" ref="S78:S85">SUM(K78,N78,R78)</f>
        <v>10672</v>
      </c>
      <c r="T78" s="722">
        <f>(9440*1)-O78</f>
        <v>-760</v>
      </c>
      <c r="U78" s="659">
        <f>+I78+L78-9440</f>
        <v>760</v>
      </c>
    </row>
    <row r="79" spans="1:21" ht="18" customHeight="1">
      <c r="A79" s="709">
        <v>2</v>
      </c>
      <c r="B79" s="711"/>
      <c r="C79" s="732" t="s">
        <v>622</v>
      </c>
      <c r="D79" s="711"/>
      <c r="E79" s="710" t="s">
        <v>623</v>
      </c>
      <c r="F79" s="709" t="s">
        <v>531</v>
      </c>
      <c r="G79" s="712"/>
      <c r="H79" s="665" t="s">
        <v>532</v>
      </c>
      <c r="I79" s="669">
        <v>6090</v>
      </c>
      <c r="J79" s="667">
        <v>19511</v>
      </c>
      <c r="K79" s="668">
        <f t="shared" si="40"/>
        <v>6090</v>
      </c>
      <c r="L79" s="669">
        <v>2110</v>
      </c>
      <c r="M79" s="667">
        <v>19511</v>
      </c>
      <c r="N79" s="670">
        <f t="shared" si="41"/>
        <v>2110</v>
      </c>
      <c r="O79" s="668">
        <f t="shared" si="42"/>
        <v>8200</v>
      </c>
      <c r="P79" s="669">
        <f aca="true" t="shared" si="45" ref="P79:P85">(I79+L79)*5/100</f>
        <v>410</v>
      </c>
      <c r="Q79" s="667">
        <v>19511</v>
      </c>
      <c r="R79" s="668">
        <f t="shared" si="43"/>
        <v>410</v>
      </c>
      <c r="S79" s="669">
        <f t="shared" si="44"/>
        <v>8610</v>
      </c>
      <c r="T79" s="723">
        <f aca="true" t="shared" si="46" ref="T79:T85">(8200*1)-O79</f>
        <v>0</v>
      </c>
      <c r="U79" s="659">
        <f aca="true" t="shared" si="47" ref="U79:U85">+I79+L79-8200</f>
        <v>0</v>
      </c>
    </row>
    <row r="80" spans="1:21" ht="18" customHeight="1">
      <c r="A80" s="709">
        <v>3</v>
      </c>
      <c r="B80" s="711"/>
      <c r="C80" s="711"/>
      <c r="D80" s="711"/>
      <c r="E80" s="710" t="s">
        <v>624</v>
      </c>
      <c r="F80" s="709" t="s">
        <v>531</v>
      </c>
      <c r="G80" s="712"/>
      <c r="H80" s="665" t="s">
        <v>532</v>
      </c>
      <c r="I80" s="669">
        <v>6090</v>
      </c>
      <c r="J80" s="667">
        <v>19511</v>
      </c>
      <c r="K80" s="668">
        <f t="shared" si="40"/>
        <v>6090</v>
      </c>
      <c r="L80" s="669">
        <v>2110</v>
      </c>
      <c r="M80" s="667">
        <v>19511</v>
      </c>
      <c r="N80" s="670">
        <f t="shared" si="41"/>
        <v>2110</v>
      </c>
      <c r="O80" s="668">
        <f t="shared" si="42"/>
        <v>8200</v>
      </c>
      <c r="P80" s="669">
        <f t="shared" si="45"/>
        <v>410</v>
      </c>
      <c r="Q80" s="667">
        <v>19511</v>
      </c>
      <c r="R80" s="668">
        <f t="shared" si="43"/>
        <v>410</v>
      </c>
      <c r="S80" s="669">
        <f t="shared" si="44"/>
        <v>8610</v>
      </c>
      <c r="T80" s="723">
        <f t="shared" si="46"/>
        <v>0</v>
      </c>
      <c r="U80" s="659">
        <f t="shared" si="47"/>
        <v>0</v>
      </c>
    </row>
    <row r="81" spans="1:21" ht="18" customHeight="1">
      <c r="A81" s="709">
        <v>4</v>
      </c>
      <c r="B81" s="711"/>
      <c r="C81" s="711"/>
      <c r="D81" s="711"/>
      <c r="E81" s="710" t="s">
        <v>625</v>
      </c>
      <c r="F81" s="709" t="s">
        <v>531</v>
      </c>
      <c r="G81" s="712"/>
      <c r="H81" s="665" t="s">
        <v>532</v>
      </c>
      <c r="I81" s="669">
        <v>6090</v>
      </c>
      <c r="J81" s="667">
        <v>19511</v>
      </c>
      <c r="K81" s="668">
        <f t="shared" si="40"/>
        <v>6090</v>
      </c>
      <c r="L81" s="669">
        <v>2110</v>
      </c>
      <c r="M81" s="667">
        <v>19511</v>
      </c>
      <c r="N81" s="670">
        <f t="shared" si="41"/>
        <v>2110</v>
      </c>
      <c r="O81" s="668">
        <f t="shared" si="42"/>
        <v>8200</v>
      </c>
      <c r="P81" s="669">
        <f t="shared" si="45"/>
        <v>410</v>
      </c>
      <c r="Q81" s="667">
        <v>19511</v>
      </c>
      <c r="R81" s="668">
        <f t="shared" si="43"/>
        <v>410</v>
      </c>
      <c r="S81" s="669">
        <f t="shared" si="44"/>
        <v>8610</v>
      </c>
      <c r="T81" s="723">
        <f t="shared" si="46"/>
        <v>0</v>
      </c>
      <c r="U81" s="659">
        <f t="shared" si="47"/>
        <v>0</v>
      </c>
    </row>
    <row r="82" spans="1:21" ht="18" customHeight="1">
      <c r="A82" s="709">
        <v>5</v>
      </c>
      <c r="B82" s="711"/>
      <c r="C82" s="711"/>
      <c r="D82" s="711"/>
      <c r="E82" s="710" t="s">
        <v>626</v>
      </c>
      <c r="F82" s="709" t="s">
        <v>531</v>
      </c>
      <c r="G82" s="712"/>
      <c r="H82" s="665" t="s">
        <v>532</v>
      </c>
      <c r="I82" s="669">
        <v>6090</v>
      </c>
      <c r="J82" s="667">
        <v>19511</v>
      </c>
      <c r="K82" s="668">
        <f t="shared" si="40"/>
        <v>6090</v>
      </c>
      <c r="L82" s="669">
        <v>2110</v>
      </c>
      <c r="M82" s="667">
        <v>19511</v>
      </c>
      <c r="N82" s="670">
        <f t="shared" si="41"/>
        <v>2110</v>
      </c>
      <c r="O82" s="668">
        <f t="shared" si="42"/>
        <v>8200</v>
      </c>
      <c r="P82" s="669">
        <f t="shared" si="45"/>
        <v>410</v>
      </c>
      <c r="Q82" s="667">
        <v>19511</v>
      </c>
      <c r="R82" s="668">
        <f t="shared" si="43"/>
        <v>410</v>
      </c>
      <c r="S82" s="669">
        <f t="shared" si="44"/>
        <v>8610</v>
      </c>
      <c r="T82" s="723">
        <f t="shared" si="46"/>
        <v>0</v>
      </c>
      <c r="U82" s="659">
        <f t="shared" si="47"/>
        <v>0</v>
      </c>
    </row>
    <row r="83" spans="1:21" ht="18" customHeight="1">
      <c r="A83" s="709">
        <v>6</v>
      </c>
      <c r="B83" s="711"/>
      <c r="C83" s="711"/>
      <c r="D83" s="711" t="s">
        <v>627</v>
      </c>
      <c r="E83" s="710" t="s">
        <v>628</v>
      </c>
      <c r="F83" s="709" t="s">
        <v>531</v>
      </c>
      <c r="G83" s="712"/>
      <c r="H83" s="665" t="s">
        <v>532</v>
      </c>
      <c r="I83" s="669">
        <v>6210</v>
      </c>
      <c r="J83" s="667">
        <v>19511</v>
      </c>
      <c r="K83" s="668">
        <f t="shared" si="40"/>
        <v>6210</v>
      </c>
      <c r="L83" s="669">
        <v>1990</v>
      </c>
      <c r="M83" s="667">
        <v>19511</v>
      </c>
      <c r="N83" s="670">
        <f t="shared" si="41"/>
        <v>1990</v>
      </c>
      <c r="O83" s="668">
        <f t="shared" si="42"/>
        <v>8200</v>
      </c>
      <c r="P83" s="669">
        <f t="shared" si="45"/>
        <v>410</v>
      </c>
      <c r="Q83" s="667">
        <v>19511</v>
      </c>
      <c r="R83" s="668">
        <f t="shared" si="43"/>
        <v>410</v>
      </c>
      <c r="S83" s="669">
        <f t="shared" si="44"/>
        <v>8610</v>
      </c>
      <c r="T83" s="723">
        <f t="shared" si="46"/>
        <v>0</v>
      </c>
      <c r="U83" s="659">
        <f t="shared" si="47"/>
        <v>0</v>
      </c>
    </row>
    <row r="84" spans="1:21" ht="18" customHeight="1">
      <c r="A84" s="709">
        <v>7</v>
      </c>
      <c r="B84" s="711"/>
      <c r="C84" s="711"/>
      <c r="D84" s="711"/>
      <c r="E84" s="710" t="s">
        <v>629</v>
      </c>
      <c r="F84" s="709" t="s">
        <v>531</v>
      </c>
      <c r="G84" s="712"/>
      <c r="H84" s="665" t="s">
        <v>532</v>
      </c>
      <c r="I84" s="669">
        <v>6090</v>
      </c>
      <c r="J84" s="667">
        <v>19511</v>
      </c>
      <c r="K84" s="668">
        <f t="shared" si="40"/>
        <v>6090</v>
      </c>
      <c r="L84" s="669">
        <v>2110</v>
      </c>
      <c r="M84" s="667">
        <v>19511</v>
      </c>
      <c r="N84" s="670">
        <f t="shared" si="41"/>
        <v>2110</v>
      </c>
      <c r="O84" s="668">
        <f t="shared" si="42"/>
        <v>8200</v>
      </c>
      <c r="P84" s="669">
        <f t="shared" si="45"/>
        <v>410</v>
      </c>
      <c r="Q84" s="667">
        <v>19511</v>
      </c>
      <c r="R84" s="668">
        <f t="shared" si="43"/>
        <v>410</v>
      </c>
      <c r="S84" s="669">
        <f t="shared" si="44"/>
        <v>8610</v>
      </c>
      <c r="T84" s="723">
        <f t="shared" si="46"/>
        <v>0</v>
      </c>
      <c r="U84" s="659">
        <f t="shared" si="47"/>
        <v>0</v>
      </c>
    </row>
    <row r="85" spans="1:21" ht="18" customHeight="1">
      <c r="A85" s="709">
        <v>8</v>
      </c>
      <c r="B85" s="733"/>
      <c r="C85" s="716"/>
      <c r="D85" s="716"/>
      <c r="E85" s="710" t="s">
        <v>630</v>
      </c>
      <c r="F85" s="713" t="s">
        <v>531</v>
      </c>
      <c r="G85" s="717"/>
      <c r="H85" s="694" t="s">
        <v>532</v>
      </c>
      <c r="I85" s="696">
        <v>6210</v>
      </c>
      <c r="J85" s="667">
        <v>19511</v>
      </c>
      <c r="K85" s="668">
        <f t="shared" si="40"/>
        <v>6210</v>
      </c>
      <c r="L85" s="696">
        <v>1990</v>
      </c>
      <c r="M85" s="667">
        <v>19511</v>
      </c>
      <c r="N85" s="670">
        <f t="shared" si="41"/>
        <v>1990</v>
      </c>
      <c r="O85" s="698">
        <f t="shared" si="42"/>
        <v>8200</v>
      </c>
      <c r="P85" s="669">
        <f t="shared" si="45"/>
        <v>410</v>
      </c>
      <c r="Q85" s="667">
        <v>19511</v>
      </c>
      <c r="R85" s="668">
        <f t="shared" si="43"/>
        <v>410</v>
      </c>
      <c r="S85" s="696">
        <f t="shared" si="44"/>
        <v>8610</v>
      </c>
      <c r="T85" s="723">
        <f t="shared" si="46"/>
        <v>0</v>
      </c>
      <c r="U85" s="659">
        <f t="shared" si="47"/>
        <v>0</v>
      </c>
    </row>
    <row r="86" spans="1:21" ht="18" customHeight="1">
      <c r="A86" s="709">
        <v>9</v>
      </c>
      <c r="B86" s="734"/>
      <c r="C86" s="735"/>
      <c r="D86" s="736" t="s">
        <v>620</v>
      </c>
      <c r="E86" s="736" t="s">
        <v>631</v>
      </c>
      <c r="F86" s="709" t="s">
        <v>531</v>
      </c>
      <c r="G86" s="709"/>
      <c r="H86" s="665" t="s">
        <v>532</v>
      </c>
      <c r="I86" s="669">
        <v>6090</v>
      </c>
      <c r="J86" s="667">
        <v>19511</v>
      </c>
      <c r="K86" s="668">
        <f>I86*1</f>
        <v>6090</v>
      </c>
      <c r="L86" s="669">
        <v>2110</v>
      </c>
      <c r="M86" s="667">
        <v>19511</v>
      </c>
      <c r="N86" s="670">
        <f>L86*1</f>
        <v>2110</v>
      </c>
      <c r="O86" s="668">
        <f>+K86+N86</f>
        <v>8200</v>
      </c>
      <c r="P86" s="669">
        <f>(I86+L86-U86)*5/100</f>
        <v>410</v>
      </c>
      <c r="Q86" s="667">
        <v>19511</v>
      </c>
      <c r="R86" s="668">
        <f>P86*1</f>
        <v>410</v>
      </c>
      <c r="S86" s="666">
        <f>SUM(K86,N86,R86)</f>
        <v>8610</v>
      </c>
      <c r="T86" s="671">
        <f>(8200*1)-O86</f>
        <v>0</v>
      </c>
      <c r="U86" s="659">
        <f>+I86+L86-8200</f>
        <v>0</v>
      </c>
    </row>
    <row r="87" spans="1:21" ht="18" customHeight="1">
      <c r="A87" s="709">
        <v>10</v>
      </c>
      <c r="B87" s="734"/>
      <c r="C87" s="735"/>
      <c r="D87" s="737"/>
      <c r="E87" s="737" t="s">
        <v>632</v>
      </c>
      <c r="F87" s="709" t="s">
        <v>531</v>
      </c>
      <c r="G87" s="709"/>
      <c r="H87" s="665" t="s">
        <v>532</v>
      </c>
      <c r="I87" s="669">
        <v>5760</v>
      </c>
      <c r="J87" s="667">
        <v>19511</v>
      </c>
      <c r="K87" s="668">
        <f>I87*1</f>
        <v>5760</v>
      </c>
      <c r="L87" s="669">
        <v>2440</v>
      </c>
      <c r="M87" s="667">
        <v>19511</v>
      </c>
      <c r="N87" s="670">
        <f>L87*1</f>
        <v>2440</v>
      </c>
      <c r="O87" s="668">
        <f>+K87+N87</f>
        <v>8200</v>
      </c>
      <c r="P87" s="669">
        <f>(I87+L87-U87)*5/100</f>
        <v>410</v>
      </c>
      <c r="Q87" s="667">
        <v>19511</v>
      </c>
      <c r="R87" s="668">
        <f>P87*1</f>
        <v>410</v>
      </c>
      <c r="S87" s="666">
        <f>SUM(K87,N87,R87)</f>
        <v>8610</v>
      </c>
      <c r="T87" s="671">
        <f>(8200*1)-O87</f>
        <v>0</v>
      </c>
      <c r="U87" s="659">
        <f>+I87+L87-8200</f>
        <v>0</v>
      </c>
    </row>
    <row r="88" spans="1:21" ht="18" customHeight="1">
      <c r="A88" s="709">
        <v>11</v>
      </c>
      <c r="B88" s="734"/>
      <c r="C88" s="735"/>
      <c r="D88" s="737" t="s">
        <v>633</v>
      </c>
      <c r="E88" s="737" t="s">
        <v>634</v>
      </c>
      <c r="F88" s="709" t="s">
        <v>531</v>
      </c>
      <c r="G88" s="709"/>
      <c r="H88" s="665" t="s">
        <v>532</v>
      </c>
      <c r="I88" s="669">
        <v>6210</v>
      </c>
      <c r="J88" s="667">
        <v>19511</v>
      </c>
      <c r="K88" s="668">
        <f>I88*1</f>
        <v>6210</v>
      </c>
      <c r="L88" s="669">
        <v>1990</v>
      </c>
      <c r="M88" s="667">
        <v>19511</v>
      </c>
      <c r="N88" s="670">
        <f>L88*1</f>
        <v>1990</v>
      </c>
      <c r="O88" s="668">
        <f>+K88+N88</f>
        <v>8200</v>
      </c>
      <c r="P88" s="669">
        <f>(I88+L88-U88)*5/100</f>
        <v>410</v>
      </c>
      <c r="Q88" s="667">
        <v>19511</v>
      </c>
      <c r="R88" s="668">
        <f>P88*1</f>
        <v>410</v>
      </c>
      <c r="S88" s="666">
        <f>SUM(K88,N88,R88)</f>
        <v>8610</v>
      </c>
      <c r="T88" s="671">
        <f>(8200*1)-O88</f>
        <v>0</v>
      </c>
      <c r="U88" s="659">
        <f>+I88+L88-8200</f>
        <v>0</v>
      </c>
    </row>
    <row r="89" spans="1:21" ht="18" customHeight="1">
      <c r="A89" s="709">
        <v>12</v>
      </c>
      <c r="B89" s="734"/>
      <c r="C89" s="735"/>
      <c r="D89" s="738"/>
      <c r="E89" s="738" t="s">
        <v>635</v>
      </c>
      <c r="F89" s="713" t="s">
        <v>531</v>
      </c>
      <c r="G89" s="709"/>
      <c r="H89" s="665" t="s">
        <v>532</v>
      </c>
      <c r="I89" s="669">
        <v>6090</v>
      </c>
      <c r="J89" s="667">
        <v>19511</v>
      </c>
      <c r="K89" s="668">
        <f>I89*1</f>
        <v>6090</v>
      </c>
      <c r="L89" s="669">
        <v>2110</v>
      </c>
      <c r="M89" s="667">
        <v>19511</v>
      </c>
      <c r="N89" s="670">
        <f>L89*1</f>
        <v>2110</v>
      </c>
      <c r="O89" s="668">
        <f>+K89+N89</f>
        <v>8200</v>
      </c>
      <c r="P89" s="669">
        <f>(I89+L89-U89)*5/100</f>
        <v>410</v>
      </c>
      <c r="Q89" s="667">
        <v>19511</v>
      </c>
      <c r="R89" s="668">
        <f>P89*1</f>
        <v>410</v>
      </c>
      <c r="S89" s="666">
        <f>SUM(K89,N89,R89)</f>
        <v>8610</v>
      </c>
      <c r="T89" s="671">
        <f>(8200*1)-O89</f>
        <v>0</v>
      </c>
      <c r="U89" s="659">
        <f>+I89+L89-8200</f>
        <v>0</v>
      </c>
    </row>
    <row r="90" spans="1:21" ht="18" customHeight="1">
      <c r="A90" s="709">
        <v>13</v>
      </c>
      <c r="B90" s="734"/>
      <c r="C90" s="735"/>
      <c r="D90" s="737"/>
      <c r="E90" s="737" t="s">
        <v>636</v>
      </c>
      <c r="F90" s="713" t="s">
        <v>531</v>
      </c>
      <c r="G90" s="709"/>
      <c r="H90" s="665" t="s">
        <v>532</v>
      </c>
      <c r="I90" s="669">
        <v>6090</v>
      </c>
      <c r="J90" s="667">
        <v>19511</v>
      </c>
      <c r="K90" s="668">
        <f>I90*1</f>
        <v>6090</v>
      </c>
      <c r="L90" s="669">
        <v>2110</v>
      </c>
      <c r="M90" s="667">
        <v>19511</v>
      </c>
      <c r="N90" s="670">
        <f>L90*1</f>
        <v>2110</v>
      </c>
      <c r="O90" s="668">
        <f>+K90+N90</f>
        <v>8200</v>
      </c>
      <c r="P90" s="669">
        <f>(I90+L90-U90)*5/100</f>
        <v>410</v>
      </c>
      <c r="Q90" s="667">
        <v>19511</v>
      </c>
      <c r="R90" s="668">
        <f>P90*1</f>
        <v>410</v>
      </c>
      <c r="S90" s="666">
        <f>SUM(K90,N90,R90)</f>
        <v>8610</v>
      </c>
      <c r="T90" s="671">
        <f>(8200*1)-O90</f>
        <v>0</v>
      </c>
      <c r="U90" s="659">
        <f>+I90+L90-8200</f>
        <v>0</v>
      </c>
    </row>
    <row r="91" spans="1:21" ht="18" customHeight="1">
      <c r="A91" s="680"/>
      <c r="B91" s="734"/>
      <c r="C91" s="739"/>
      <c r="D91" s="739"/>
      <c r="E91" s="740"/>
      <c r="F91" s="680"/>
      <c r="G91" s="683"/>
      <c r="H91" s="741"/>
      <c r="I91" s="684"/>
      <c r="J91" s="742"/>
      <c r="K91" s="743"/>
      <c r="L91" s="684"/>
      <c r="M91" s="742"/>
      <c r="N91" s="681"/>
      <c r="O91" s="743"/>
      <c r="P91" s="684"/>
      <c r="Q91" s="742"/>
      <c r="R91" s="743"/>
      <c r="S91" s="684"/>
      <c r="T91" s="744"/>
      <c r="U91" s="659"/>
    </row>
    <row r="92" spans="1:22" ht="18" customHeight="1">
      <c r="A92" s="674"/>
      <c r="B92" s="1147" t="s">
        <v>279</v>
      </c>
      <c r="C92" s="1148"/>
      <c r="D92" s="1148"/>
      <c r="E92" s="1149"/>
      <c r="F92" s="674"/>
      <c r="G92" s="676"/>
      <c r="H92" s="675"/>
      <c r="I92" s="677"/>
      <c r="J92" s="677"/>
      <c r="K92" s="718">
        <f>SUM(K78:K91)</f>
        <v>81810</v>
      </c>
      <c r="L92" s="677"/>
      <c r="M92" s="677"/>
      <c r="N92" s="677"/>
      <c r="O92" s="677">
        <f>SUM(O78:O91)</f>
        <v>108600</v>
      </c>
      <c r="P92" s="677"/>
      <c r="Q92" s="677"/>
      <c r="R92" s="677"/>
      <c r="S92" s="678">
        <f>SUM(S78:S91)</f>
        <v>113992</v>
      </c>
      <c r="T92" s="745">
        <f>SUM(T78:T85)</f>
        <v>-760</v>
      </c>
      <c r="U92" s="659"/>
      <c r="V92" t="s">
        <v>637</v>
      </c>
    </row>
    <row r="93" spans="1:21" ht="18" customHeight="1" thickBot="1">
      <c r="A93" s="680"/>
      <c r="B93" s="681"/>
      <c r="C93" s="681"/>
      <c r="D93" s="681"/>
      <c r="E93" s="681"/>
      <c r="F93" s="680"/>
      <c r="G93" s="683"/>
      <c r="H93" s="682"/>
      <c r="I93" s="727"/>
      <c r="J93" s="684"/>
      <c r="K93" s="684"/>
      <c r="L93" s="684"/>
      <c r="M93" s="684"/>
      <c r="N93" s="684"/>
      <c r="O93" s="684"/>
      <c r="P93" s="684"/>
      <c r="Q93" s="728" t="s">
        <v>540</v>
      </c>
      <c r="R93" s="728"/>
      <c r="S93" s="685">
        <f>+S92+T92</f>
        <v>113232</v>
      </c>
      <c r="T93" s="746"/>
      <c r="U93" s="659"/>
    </row>
    <row r="94" spans="1:21" ht="18" customHeight="1" thickTop="1">
      <c r="A94" s="747">
        <v>1</v>
      </c>
      <c r="B94" s="748" t="s">
        <v>9</v>
      </c>
      <c r="C94" s="736" t="s">
        <v>638</v>
      </c>
      <c r="D94" s="736" t="s">
        <v>639</v>
      </c>
      <c r="E94" s="736" t="s">
        <v>640</v>
      </c>
      <c r="F94" s="709" t="s">
        <v>531</v>
      </c>
      <c r="G94" s="709"/>
      <c r="H94" s="665" t="s">
        <v>532</v>
      </c>
      <c r="I94" s="669">
        <v>6210</v>
      </c>
      <c r="J94" s="667">
        <v>19511</v>
      </c>
      <c r="K94" s="668">
        <f aca="true" t="shared" si="48" ref="K94:K99">I94*1</f>
        <v>6210</v>
      </c>
      <c r="L94" s="669">
        <v>1990</v>
      </c>
      <c r="M94" s="667">
        <v>19511</v>
      </c>
      <c r="N94" s="670">
        <f aca="true" t="shared" si="49" ref="N94:N99">L94*1</f>
        <v>1990</v>
      </c>
      <c r="O94" s="668">
        <f aca="true" t="shared" si="50" ref="O94:O99">+K94+N94</f>
        <v>8200</v>
      </c>
      <c r="P94" s="669">
        <f aca="true" t="shared" si="51" ref="P94:P99">(I94+L94-U94)*5/100</f>
        <v>410</v>
      </c>
      <c r="Q94" s="667">
        <v>19511</v>
      </c>
      <c r="R94" s="668">
        <f aca="true" t="shared" si="52" ref="R94:R99">P94*1</f>
        <v>410</v>
      </c>
      <c r="S94" s="666">
        <v>8610</v>
      </c>
      <c r="T94" s="671">
        <f>(8200*1)-O94</f>
        <v>0</v>
      </c>
      <c r="U94" s="659">
        <f>+I94+L94-8200</f>
        <v>0</v>
      </c>
    </row>
    <row r="95" spans="1:21" ht="18" customHeight="1">
      <c r="A95" s="709">
        <v>2</v>
      </c>
      <c r="B95" s="700">
        <v>7</v>
      </c>
      <c r="C95" s="737" t="s">
        <v>641</v>
      </c>
      <c r="D95" s="737"/>
      <c r="E95" s="737" t="s">
        <v>642</v>
      </c>
      <c r="F95" s="709" t="s">
        <v>531</v>
      </c>
      <c r="G95" s="709"/>
      <c r="H95" s="665" t="s">
        <v>532</v>
      </c>
      <c r="I95" s="669">
        <v>6210</v>
      </c>
      <c r="J95" s="667">
        <v>19511</v>
      </c>
      <c r="K95" s="668">
        <f t="shared" si="48"/>
        <v>6210</v>
      </c>
      <c r="L95" s="669">
        <v>1990</v>
      </c>
      <c r="M95" s="667">
        <v>19511</v>
      </c>
      <c r="N95" s="670">
        <f t="shared" si="49"/>
        <v>1990</v>
      </c>
      <c r="O95" s="668">
        <f t="shared" si="50"/>
        <v>8200</v>
      </c>
      <c r="P95" s="669">
        <f t="shared" si="51"/>
        <v>410</v>
      </c>
      <c r="Q95" s="667">
        <v>19511</v>
      </c>
      <c r="R95" s="668">
        <f t="shared" si="52"/>
        <v>410</v>
      </c>
      <c r="S95" s="666">
        <f>SUM(K95,N95,R95)</f>
        <v>8610</v>
      </c>
      <c r="T95" s="671">
        <f>(8200*1)-O95</f>
        <v>0</v>
      </c>
      <c r="U95" s="659">
        <f>+I95+L95-8200</f>
        <v>0</v>
      </c>
    </row>
    <row r="96" spans="1:21" ht="18" customHeight="1">
      <c r="A96" s="709">
        <v>3</v>
      </c>
      <c r="B96" s="737"/>
      <c r="C96" s="737"/>
      <c r="D96" s="737"/>
      <c r="E96" s="737" t="s">
        <v>643</v>
      </c>
      <c r="F96" s="709" t="s">
        <v>531</v>
      </c>
      <c r="G96" s="694" t="s">
        <v>532</v>
      </c>
      <c r="H96" s="694"/>
      <c r="I96" s="696">
        <v>5080</v>
      </c>
      <c r="J96" s="667">
        <v>19511</v>
      </c>
      <c r="K96" s="698">
        <f t="shared" si="48"/>
        <v>5080</v>
      </c>
      <c r="L96" s="696">
        <v>1500</v>
      </c>
      <c r="M96" s="667">
        <v>19511</v>
      </c>
      <c r="N96" s="670">
        <f t="shared" si="49"/>
        <v>1500</v>
      </c>
      <c r="O96" s="698">
        <f t="shared" si="50"/>
        <v>6580</v>
      </c>
      <c r="P96" s="669">
        <f t="shared" si="51"/>
        <v>329</v>
      </c>
      <c r="Q96" s="667">
        <v>19511</v>
      </c>
      <c r="R96" s="668">
        <f t="shared" si="52"/>
        <v>329</v>
      </c>
      <c r="S96" s="695">
        <f>SUM(K96,N96,R96)</f>
        <v>6909</v>
      </c>
      <c r="T96" s="671">
        <v>0</v>
      </c>
      <c r="U96" s="659">
        <f>+I96+L96-6580</f>
        <v>0</v>
      </c>
    </row>
    <row r="97" spans="1:21" ht="18" customHeight="1">
      <c r="A97" s="713">
        <v>4</v>
      </c>
      <c r="B97" s="738"/>
      <c r="C97" s="738"/>
      <c r="D97" s="738" t="s">
        <v>644</v>
      </c>
      <c r="E97" s="738" t="s">
        <v>645</v>
      </c>
      <c r="F97" s="713" t="s">
        <v>531</v>
      </c>
      <c r="G97" s="694" t="s">
        <v>532</v>
      </c>
      <c r="H97" s="694"/>
      <c r="I97" s="696">
        <v>5080</v>
      </c>
      <c r="J97" s="667">
        <v>19511</v>
      </c>
      <c r="K97" s="698">
        <f t="shared" si="48"/>
        <v>5080</v>
      </c>
      <c r="L97" s="696">
        <v>1500</v>
      </c>
      <c r="M97" s="667">
        <v>19511</v>
      </c>
      <c r="N97" s="670">
        <f t="shared" si="49"/>
        <v>1500</v>
      </c>
      <c r="O97" s="698">
        <f t="shared" si="50"/>
        <v>6580</v>
      </c>
      <c r="P97" s="669">
        <f t="shared" si="51"/>
        <v>329</v>
      </c>
      <c r="Q97" s="667">
        <v>19511</v>
      </c>
      <c r="R97" s="668">
        <f t="shared" si="52"/>
        <v>329</v>
      </c>
      <c r="S97" s="695">
        <f>SUM(K97,N97,R97)</f>
        <v>6909</v>
      </c>
      <c r="T97" s="671">
        <v>0</v>
      </c>
      <c r="U97" s="659">
        <f>+I97+L97-6580</f>
        <v>0</v>
      </c>
    </row>
    <row r="98" spans="1:21" ht="18" customHeight="1">
      <c r="A98" s="709">
        <v>5</v>
      </c>
      <c r="B98" s="737"/>
      <c r="C98" s="737"/>
      <c r="D98" s="737" t="s">
        <v>646</v>
      </c>
      <c r="E98" s="737" t="s">
        <v>647</v>
      </c>
      <c r="F98" s="713" t="s">
        <v>531</v>
      </c>
      <c r="G98" s="694"/>
      <c r="H98" s="694" t="s">
        <v>532</v>
      </c>
      <c r="I98" s="669">
        <v>6210</v>
      </c>
      <c r="J98" s="667">
        <v>19511</v>
      </c>
      <c r="K98" s="668">
        <f t="shared" si="48"/>
        <v>6210</v>
      </c>
      <c r="L98" s="669">
        <v>1990</v>
      </c>
      <c r="M98" s="667">
        <v>19511</v>
      </c>
      <c r="N98" s="670">
        <f t="shared" si="49"/>
        <v>1990</v>
      </c>
      <c r="O98" s="668">
        <f t="shared" si="50"/>
        <v>8200</v>
      </c>
      <c r="P98" s="669">
        <f t="shared" si="51"/>
        <v>410</v>
      </c>
      <c r="Q98" s="667">
        <v>19511</v>
      </c>
      <c r="R98" s="668">
        <f t="shared" si="52"/>
        <v>410</v>
      </c>
      <c r="S98" s="666">
        <f>SUM(K98,N98,R98)</f>
        <v>8610</v>
      </c>
      <c r="T98" s="671">
        <f>(8200*1)-O98</f>
        <v>0</v>
      </c>
      <c r="U98" s="659">
        <f>+I98+L98-8200</f>
        <v>0</v>
      </c>
    </row>
    <row r="99" spans="1:21" ht="18" customHeight="1">
      <c r="A99" s="709">
        <v>6</v>
      </c>
      <c r="B99" s="737"/>
      <c r="C99" s="737"/>
      <c r="D99" s="737"/>
      <c r="E99" s="737" t="s">
        <v>648</v>
      </c>
      <c r="F99" s="713" t="s">
        <v>531</v>
      </c>
      <c r="G99" s="694" t="s">
        <v>532</v>
      </c>
      <c r="H99" s="694"/>
      <c r="I99" s="696">
        <v>5080</v>
      </c>
      <c r="J99" s="667">
        <v>19511</v>
      </c>
      <c r="K99" s="698">
        <f t="shared" si="48"/>
        <v>5080</v>
      </c>
      <c r="L99" s="696">
        <v>1500</v>
      </c>
      <c r="M99" s="667">
        <v>19511</v>
      </c>
      <c r="N99" s="670">
        <f t="shared" si="49"/>
        <v>1500</v>
      </c>
      <c r="O99" s="698">
        <f t="shared" si="50"/>
        <v>6580</v>
      </c>
      <c r="P99" s="669">
        <f t="shared" si="51"/>
        <v>329</v>
      </c>
      <c r="Q99" s="667">
        <v>19511</v>
      </c>
      <c r="R99" s="668">
        <f t="shared" si="52"/>
        <v>329</v>
      </c>
      <c r="S99" s="695">
        <f>SUM(K99,N99,R99)</f>
        <v>6909</v>
      </c>
      <c r="T99" s="671">
        <v>0</v>
      </c>
      <c r="U99" s="659">
        <f>+I99+L99-6580</f>
        <v>0</v>
      </c>
    </row>
    <row r="100" spans="1:22" ht="18" customHeight="1">
      <c r="A100" s="674"/>
      <c r="B100" s="1147" t="s">
        <v>649</v>
      </c>
      <c r="C100" s="1148"/>
      <c r="D100" s="1148"/>
      <c r="E100" s="1149"/>
      <c r="F100" s="674"/>
      <c r="G100" s="675"/>
      <c r="H100" s="676"/>
      <c r="I100" s="677">
        <f>SUM(I94:I99)</f>
        <v>33870</v>
      </c>
      <c r="J100" s="677"/>
      <c r="K100" s="677">
        <f>SUM(K94:K99)</f>
        <v>33870</v>
      </c>
      <c r="L100" s="677">
        <f>SUM(L94:L99)</f>
        <v>10470</v>
      </c>
      <c r="M100" s="677"/>
      <c r="N100" s="677"/>
      <c r="O100" s="677">
        <f>SUM(O94:O99)</f>
        <v>44340</v>
      </c>
      <c r="P100" s="677">
        <f>SUM(P94:P99)</f>
        <v>2217</v>
      </c>
      <c r="Q100" s="677"/>
      <c r="R100" s="677">
        <f>SUM(R94:R99)</f>
        <v>2217</v>
      </c>
      <c r="S100" s="677">
        <f>SUM(S94:S99)</f>
        <v>46557</v>
      </c>
      <c r="T100" s="678"/>
      <c r="U100" s="679"/>
      <c r="V100" t="s">
        <v>637</v>
      </c>
    </row>
    <row r="101" spans="1:21" ht="18" customHeight="1">
      <c r="A101" s="747">
        <v>1</v>
      </c>
      <c r="B101" s="748" t="s">
        <v>9</v>
      </c>
      <c r="C101" s="736" t="s">
        <v>273</v>
      </c>
      <c r="D101" s="736" t="s">
        <v>650</v>
      </c>
      <c r="E101" s="736" t="s">
        <v>651</v>
      </c>
      <c r="F101" s="709" t="s">
        <v>531</v>
      </c>
      <c r="G101" s="709"/>
      <c r="H101" s="665" t="s">
        <v>532</v>
      </c>
      <c r="I101" s="669">
        <v>6460</v>
      </c>
      <c r="J101" s="667">
        <v>19511</v>
      </c>
      <c r="K101" s="668">
        <f aca="true" t="shared" si="53" ref="K101:K112">I101*1</f>
        <v>6460</v>
      </c>
      <c r="L101" s="669">
        <v>1740</v>
      </c>
      <c r="M101" s="667">
        <v>19511</v>
      </c>
      <c r="N101" s="670">
        <f aca="true" t="shared" si="54" ref="N101:N112">L101*1</f>
        <v>1740</v>
      </c>
      <c r="O101" s="668">
        <f aca="true" t="shared" si="55" ref="O101:O112">+K101+N101</f>
        <v>8200</v>
      </c>
      <c r="P101" s="669">
        <f aca="true" t="shared" si="56" ref="P101:P112">(I101+L101-U101)*5/100</f>
        <v>410</v>
      </c>
      <c r="Q101" s="667">
        <v>19511</v>
      </c>
      <c r="R101" s="668">
        <f aca="true" t="shared" si="57" ref="R101:R112">P101*1</f>
        <v>410</v>
      </c>
      <c r="S101" s="666">
        <f aca="true" t="shared" si="58" ref="S101:S112">SUM(K101,N101,R101)</f>
        <v>8610</v>
      </c>
      <c r="T101" s="671">
        <f aca="true" t="shared" si="59" ref="T101:T109">(8200*1)-O101</f>
        <v>0</v>
      </c>
      <c r="U101" s="659">
        <f aca="true" t="shared" si="60" ref="U101:U109">+I101+L101-8200</f>
        <v>0</v>
      </c>
    </row>
    <row r="102" spans="1:21" ht="18" customHeight="1">
      <c r="A102" s="709">
        <v>2</v>
      </c>
      <c r="B102" s="700">
        <v>8</v>
      </c>
      <c r="C102" s="737"/>
      <c r="D102" s="737" t="s">
        <v>652</v>
      </c>
      <c r="E102" s="737" t="s">
        <v>653</v>
      </c>
      <c r="F102" s="709" t="s">
        <v>531</v>
      </c>
      <c r="G102" s="709"/>
      <c r="H102" s="665" t="s">
        <v>532</v>
      </c>
      <c r="I102" s="669">
        <v>6460</v>
      </c>
      <c r="J102" s="667">
        <v>19511</v>
      </c>
      <c r="K102" s="668">
        <f t="shared" si="53"/>
        <v>6460</v>
      </c>
      <c r="L102" s="669">
        <v>1740</v>
      </c>
      <c r="M102" s="667">
        <v>19511</v>
      </c>
      <c r="N102" s="670">
        <f t="shared" si="54"/>
        <v>1740</v>
      </c>
      <c r="O102" s="668">
        <f t="shared" si="55"/>
        <v>8200</v>
      </c>
      <c r="P102" s="669">
        <f t="shared" si="56"/>
        <v>410</v>
      </c>
      <c r="Q102" s="667">
        <v>19511</v>
      </c>
      <c r="R102" s="668">
        <f t="shared" si="57"/>
        <v>410</v>
      </c>
      <c r="S102" s="666">
        <f t="shared" si="58"/>
        <v>8610</v>
      </c>
      <c r="T102" s="671">
        <f t="shared" si="59"/>
        <v>0</v>
      </c>
      <c r="U102" s="659">
        <f t="shared" si="60"/>
        <v>0</v>
      </c>
    </row>
    <row r="103" spans="1:21" ht="18" customHeight="1">
      <c r="A103" s="709">
        <v>3</v>
      </c>
      <c r="B103" s="737"/>
      <c r="C103" s="737"/>
      <c r="D103" s="737"/>
      <c r="E103" s="737" t="s">
        <v>654</v>
      </c>
      <c r="F103" s="709" t="s">
        <v>531</v>
      </c>
      <c r="G103" s="709"/>
      <c r="H103" s="665" t="s">
        <v>532</v>
      </c>
      <c r="I103" s="669">
        <v>6460</v>
      </c>
      <c r="J103" s="667">
        <v>19511</v>
      </c>
      <c r="K103" s="668">
        <f t="shared" si="53"/>
        <v>6460</v>
      </c>
      <c r="L103" s="669">
        <v>1740</v>
      </c>
      <c r="M103" s="667">
        <v>19511</v>
      </c>
      <c r="N103" s="670">
        <f t="shared" si="54"/>
        <v>1740</v>
      </c>
      <c r="O103" s="668">
        <f t="shared" si="55"/>
        <v>8200</v>
      </c>
      <c r="P103" s="669">
        <f t="shared" si="56"/>
        <v>410</v>
      </c>
      <c r="Q103" s="667">
        <v>19511</v>
      </c>
      <c r="R103" s="668">
        <f t="shared" si="57"/>
        <v>410</v>
      </c>
      <c r="S103" s="666">
        <f t="shared" si="58"/>
        <v>8610</v>
      </c>
      <c r="T103" s="671">
        <f t="shared" si="59"/>
        <v>0</v>
      </c>
      <c r="U103" s="659">
        <f t="shared" si="60"/>
        <v>0</v>
      </c>
    </row>
    <row r="104" spans="1:21" ht="18" customHeight="1">
      <c r="A104" s="713">
        <v>4</v>
      </c>
      <c r="B104" s="738"/>
      <c r="C104" s="738"/>
      <c r="D104" s="738"/>
      <c r="E104" s="738" t="s">
        <v>655</v>
      </c>
      <c r="F104" s="713" t="s">
        <v>531</v>
      </c>
      <c r="G104" s="709"/>
      <c r="H104" s="665" t="s">
        <v>532</v>
      </c>
      <c r="I104" s="669">
        <v>6460</v>
      </c>
      <c r="J104" s="667">
        <v>19511</v>
      </c>
      <c r="K104" s="668">
        <f t="shared" si="53"/>
        <v>6460</v>
      </c>
      <c r="L104" s="669">
        <v>1740</v>
      </c>
      <c r="M104" s="667">
        <v>19511</v>
      </c>
      <c r="N104" s="670">
        <f t="shared" si="54"/>
        <v>1740</v>
      </c>
      <c r="O104" s="668">
        <f t="shared" si="55"/>
        <v>8200</v>
      </c>
      <c r="P104" s="669">
        <f t="shared" si="56"/>
        <v>410</v>
      </c>
      <c r="Q104" s="667">
        <v>19511</v>
      </c>
      <c r="R104" s="668">
        <f t="shared" si="57"/>
        <v>410</v>
      </c>
      <c r="S104" s="666">
        <f t="shared" si="58"/>
        <v>8610</v>
      </c>
      <c r="T104" s="671">
        <f t="shared" si="59"/>
        <v>0</v>
      </c>
      <c r="U104" s="659">
        <f t="shared" si="60"/>
        <v>0</v>
      </c>
    </row>
    <row r="105" spans="1:21" ht="18" customHeight="1">
      <c r="A105" s="709">
        <v>5</v>
      </c>
      <c r="B105" s="737"/>
      <c r="C105" s="737"/>
      <c r="D105" s="737"/>
      <c r="E105" s="737" t="s">
        <v>656</v>
      </c>
      <c r="F105" s="713" t="s">
        <v>531</v>
      </c>
      <c r="G105" s="694"/>
      <c r="H105" s="694" t="s">
        <v>532</v>
      </c>
      <c r="I105" s="669">
        <v>6460</v>
      </c>
      <c r="J105" s="667">
        <v>19511</v>
      </c>
      <c r="K105" s="668">
        <f t="shared" si="53"/>
        <v>6460</v>
      </c>
      <c r="L105" s="669">
        <v>1740</v>
      </c>
      <c r="M105" s="667">
        <v>19511</v>
      </c>
      <c r="N105" s="670">
        <f t="shared" si="54"/>
        <v>1740</v>
      </c>
      <c r="O105" s="668">
        <f t="shared" si="55"/>
        <v>8200</v>
      </c>
      <c r="P105" s="669">
        <f t="shared" si="56"/>
        <v>410</v>
      </c>
      <c r="Q105" s="667">
        <v>19511</v>
      </c>
      <c r="R105" s="668">
        <f t="shared" si="57"/>
        <v>410</v>
      </c>
      <c r="S105" s="666">
        <f t="shared" si="58"/>
        <v>8610</v>
      </c>
      <c r="T105" s="671">
        <f t="shared" si="59"/>
        <v>0</v>
      </c>
      <c r="U105" s="659">
        <f t="shared" si="60"/>
        <v>0</v>
      </c>
    </row>
    <row r="106" spans="1:21" ht="18" customHeight="1">
      <c r="A106" s="713">
        <v>6</v>
      </c>
      <c r="B106" s="737"/>
      <c r="C106" s="737"/>
      <c r="D106" s="737"/>
      <c r="E106" s="737" t="s">
        <v>657</v>
      </c>
      <c r="F106" s="713" t="s">
        <v>531</v>
      </c>
      <c r="G106" s="709"/>
      <c r="H106" s="665" t="s">
        <v>532</v>
      </c>
      <c r="I106" s="669">
        <v>6460</v>
      </c>
      <c r="J106" s="667">
        <v>19511</v>
      </c>
      <c r="K106" s="668">
        <f t="shared" si="53"/>
        <v>6460</v>
      </c>
      <c r="L106" s="669">
        <v>1740</v>
      </c>
      <c r="M106" s="667">
        <v>19511</v>
      </c>
      <c r="N106" s="670">
        <f t="shared" si="54"/>
        <v>1740</v>
      </c>
      <c r="O106" s="668">
        <f t="shared" si="55"/>
        <v>8200</v>
      </c>
      <c r="P106" s="669">
        <f t="shared" si="56"/>
        <v>410</v>
      </c>
      <c r="Q106" s="667">
        <v>19511</v>
      </c>
      <c r="R106" s="668">
        <f t="shared" si="57"/>
        <v>410</v>
      </c>
      <c r="S106" s="666">
        <f t="shared" si="58"/>
        <v>8610</v>
      </c>
      <c r="T106" s="671">
        <f t="shared" si="59"/>
        <v>0</v>
      </c>
      <c r="U106" s="659">
        <f t="shared" si="60"/>
        <v>0</v>
      </c>
    </row>
    <row r="107" spans="1:21" ht="18" customHeight="1">
      <c r="A107" s="709">
        <v>7</v>
      </c>
      <c r="B107" s="738"/>
      <c r="C107" s="738"/>
      <c r="D107" s="738"/>
      <c r="E107" s="738" t="s">
        <v>658</v>
      </c>
      <c r="F107" s="713" t="s">
        <v>531</v>
      </c>
      <c r="G107" s="709"/>
      <c r="H107" s="665" t="s">
        <v>532</v>
      </c>
      <c r="I107" s="669">
        <v>6460</v>
      </c>
      <c r="J107" s="667">
        <v>19511</v>
      </c>
      <c r="K107" s="668">
        <f t="shared" si="53"/>
        <v>6460</v>
      </c>
      <c r="L107" s="669">
        <v>1740</v>
      </c>
      <c r="M107" s="667">
        <v>19511</v>
      </c>
      <c r="N107" s="670">
        <f t="shared" si="54"/>
        <v>1740</v>
      </c>
      <c r="O107" s="668">
        <f t="shared" si="55"/>
        <v>8200</v>
      </c>
      <c r="P107" s="669">
        <f t="shared" si="56"/>
        <v>410</v>
      </c>
      <c r="Q107" s="667">
        <v>19511</v>
      </c>
      <c r="R107" s="668">
        <f t="shared" si="57"/>
        <v>410</v>
      </c>
      <c r="S107" s="666">
        <f t="shared" si="58"/>
        <v>8610</v>
      </c>
      <c r="T107" s="671">
        <f t="shared" si="59"/>
        <v>0</v>
      </c>
      <c r="U107" s="659">
        <f t="shared" si="60"/>
        <v>0</v>
      </c>
    </row>
    <row r="108" spans="1:21" ht="18" customHeight="1">
      <c r="A108" s="713">
        <v>8</v>
      </c>
      <c r="B108" s="737"/>
      <c r="C108" s="737"/>
      <c r="D108" s="737"/>
      <c r="E108" s="737" t="s">
        <v>659</v>
      </c>
      <c r="F108" s="713" t="s">
        <v>531</v>
      </c>
      <c r="G108" s="694"/>
      <c r="H108" s="694" t="s">
        <v>532</v>
      </c>
      <c r="I108" s="669">
        <v>5970</v>
      </c>
      <c r="J108" s="667">
        <v>19511</v>
      </c>
      <c r="K108" s="668">
        <f t="shared" si="53"/>
        <v>5970</v>
      </c>
      <c r="L108" s="669">
        <v>2230</v>
      </c>
      <c r="M108" s="667">
        <v>19511</v>
      </c>
      <c r="N108" s="670">
        <f t="shared" si="54"/>
        <v>2230</v>
      </c>
      <c r="O108" s="668">
        <f t="shared" si="55"/>
        <v>8200</v>
      </c>
      <c r="P108" s="669">
        <f t="shared" si="56"/>
        <v>410</v>
      </c>
      <c r="Q108" s="667">
        <v>19511</v>
      </c>
      <c r="R108" s="668">
        <f t="shared" si="57"/>
        <v>410</v>
      </c>
      <c r="S108" s="666">
        <f t="shared" si="58"/>
        <v>8610</v>
      </c>
      <c r="T108" s="671">
        <f t="shared" si="59"/>
        <v>0</v>
      </c>
      <c r="U108" s="659">
        <f t="shared" si="60"/>
        <v>0</v>
      </c>
    </row>
    <row r="109" spans="1:21" ht="18" customHeight="1">
      <c r="A109" s="709">
        <v>9</v>
      </c>
      <c r="B109" s="737"/>
      <c r="C109" s="737"/>
      <c r="D109" s="737"/>
      <c r="E109" s="737" t="s">
        <v>660</v>
      </c>
      <c r="F109" s="713" t="s">
        <v>531</v>
      </c>
      <c r="G109" s="709"/>
      <c r="H109" s="665" t="s">
        <v>532</v>
      </c>
      <c r="I109" s="669">
        <v>5760</v>
      </c>
      <c r="J109" s="667">
        <v>19511</v>
      </c>
      <c r="K109" s="668">
        <f t="shared" si="53"/>
        <v>5760</v>
      </c>
      <c r="L109" s="669">
        <v>2440</v>
      </c>
      <c r="M109" s="667">
        <v>19511</v>
      </c>
      <c r="N109" s="670">
        <f t="shared" si="54"/>
        <v>2440</v>
      </c>
      <c r="O109" s="668">
        <f t="shared" si="55"/>
        <v>8200</v>
      </c>
      <c r="P109" s="669">
        <f t="shared" si="56"/>
        <v>410</v>
      </c>
      <c r="Q109" s="667">
        <v>19511</v>
      </c>
      <c r="R109" s="668">
        <f t="shared" si="57"/>
        <v>410</v>
      </c>
      <c r="S109" s="666">
        <f t="shared" si="58"/>
        <v>8610</v>
      </c>
      <c r="T109" s="671">
        <f t="shared" si="59"/>
        <v>0</v>
      </c>
      <c r="U109" s="659">
        <f t="shared" si="60"/>
        <v>0</v>
      </c>
    </row>
    <row r="110" spans="1:21" ht="18" customHeight="1">
      <c r="A110" s="709">
        <v>10</v>
      </c>
      <c r="B110" s="738"/>
      <c r="C110" s="738"/>
      <c r="D110" s="738"/>
      <c r="E110" s="737" t="s">
        <v>661</v>
      </c>
      <c r="F110" s="713" t="s">
        <v>531</v>
      </c>
      <c r="G110" s="694" t="s">
        <v>532</v>
      </c>
      <c r="H110" s="694"/>
      <c r="I110" s="696">
        <v>5080</v>
      </c>
      <c r="J110" s="667">
        <v>19511</v>
      </c>
      <c r="K110" s="668">
        <f t="shared" si="53"/>
        <v>5080</v>
      </c>
      <c r="L110" s="696">
        <v>1500</v>
      </c>
      <c r="M110" s="667">
        <v>19511</v>
      </c>
      <c r="N110" s="670">
        <f t="shared" si="54"/>
        <v>1500</v>
      </c>
      <c r="O110" s="698">
        <f t="shared" si="55"/>
        <v>6580</v>
      </c>
      <c r="P110" s="669">
        <f t="shared" si="56"/>
        <v>329</v>
      </c>
      <c r="Q110" s="667">
        <v>19511</v>
      </c>
      <c r="R110" s="668">
        <f t="shared" si="57"/>
        <v>329</v>
      </c>
      <c r="S110" s="695">
        <f t="shared" si="58"/>
        <v>6909</v>
      </c>
      <c r="T110" s="671">
        <v>0</v>
      </c>
      <c r="U110" s="659">
        <f>+I110+L110-6580</f>
        <v>0</v>
      </c>
    </row>
    <row r="111" spans="1:21" ht="18" customHeight="1">
      <c r="A111" s="709">
        <v>11</v>
      </c>
      <c r="B111" s="670"/>
      <c r="C111" s="670"/>
      <c r="D111" s="737" t="s">
        <v>662</v>
      </c>
      <c r="E111" s="736" t="s">
        <v>663</v>
      </c>
      <c r="F111" s="709" t="s">
        <v>531</v>
      </c>
      <c r="G111" s="709"/>
      <c r="H111" s="665" t="s">
        <v>532</v>
      </c>
      <c r="I111" s="669">
        <v>6460</v>
      </c>
      <c r="J111" s="667">
        <v>19511</v>
      </c>
      <c r="K111" s="668">
        <f t="shared" si="53"/>
        <v>6460</v>
      </c>
      <c r="L111" s="669">
        <v>1740</v>
      </c>
      <c r="M111" s="667">
        <v>19511</v>
      </c>
      <c r="N111" s="670">
        <f t="shared" si="54"/>
        <v>1740</v>
      </c>
      <c r="O111" s="668">
        <f t="shared" si="55"/>
        <v>8200</v>
      </c>
      <c r="P111" s="669">
        <f t="shared" si="56"/>
        <v>410</v>
      </c>
      <c r="Q111" s="667">
        <v>19511</v>
      </c>
      <c r="R111" s="668">
        <f t="shared" si="57"/>
        <v>410</v>
      </c>
      <c r="S111" s="666">
        <f t="shared" si="58"/>
        <v>8610</v>
      </c>
      <c r="T111" s="671">
        <f>(8200*1)-O111</f>
        <v>0</v>
      </c>
      <c r="U111" s="659">
        <f>+I111+L111-8200</f>
        <v>0</v>
      </c>
    </row>
    <row r="112" spans="1:21" ht="18" customHeight="1">
      <c r="A112" s="709">
        <v>12</v>
      </c>
      <c r="B112" s="697"/>
      <c r="C112" s="697"/>
      <c r="D112" s="749"/>
      <c r="E112" s="737" t="s">
        <v>664</v>
      </c>
      <c r="F112" s="713" t="s">
        <v>531</v>
      </c>
      <c r="G112" s="713"/>
      <c r="H112" s="694" t="s">
        <v>532</v>
      </c>
      <c r="I112" s="696">
        <v>6460</v>
      </c>
      <c r="J112" s="667">
        <v>19511</v>
      </c>
      <c r="K112" s="668">
        <f t="shared" si="53"/>
        <v>6460</v>
      </c>
      <c r="L112" s="696">
        <v>1740</v>
      </c>
      <c r="M112" s="667">
        <v>19511</v>
      </c>
      <c r="N112" s="670">
        <f t="shared" si="54"/>
        <v>1740</v>
      </c>
      <c r="O112" s="698">
        <f t="shared" si="55"/>
        <v>8200</v>
      </c>
      <c r="P112" s="669">
        <f t="shared" si="56"/>
        <v>410</v>
      </c>
      <c r="Q112" s="667">
        <v>19511</v>
      </c>
      <c r="R112" s="668">
        <f t="shared" si="57"/>
        <v>410</v>
      </c>
      <c r="S112" s="695">
        <f t="shared" si="58"/>
        <v>8610</v>
      </c>
      <c r="T112" s="671">
        <f>(8200*1)-O112</f>
        <v>0</v>
      </c>
      <c r="U112" s="659">
        <f>+I112+L112-8200</f>
        <v>0</v>
      </c>
    </row>
    <row r="113" spans="1:21" ht="18" customHeight="1">
      <c r="A113" s="750"/>
      <c r="B113" s="1147" t="s">
        <v>665</v>
      </c>
      <c r="C113" s="1148"/>
      <c r="D113" s="1148"/>
      <c r="E113" s="1149"/>
      <c r="F113" s="674"/>
      <c r="G113" s="675"/>
      <c r="H113" s="676"/>
      <c r="I113" s="677">
        <f>SUM(I101:I112)</f>
        <v>74950</v>
      </c>
      <c r="J113" s="677"/>
      <c r="K113" s="677">
        <f>SUM(K101:K112)</f>
        <v>74950</v>
      </c>
      <c r="L113" s="677">
        <f>SUM(L101:L112)</f>
        <v>21830</v>
      </c>
      <c r="M113" s="677"/>
      <c r="N113" s="677"/>
      <c r="O113" s="677">
        <f>SUM(O101:O112)</f>
        <v>96780</v>
      </c>
      <c r="P113" s="677">
        <f>SUM(P101:P112)</f>
        <v>4839</v>
      </c>
      <c r="Q113" s="677"/>
      <c r="R113" s="677">
        <f>SUM(R101:R112)</f>
        <v>4839</v>
      </c>
      <c r="S113" s="677">
        <f>SUM(S101:S112)</f>
        <v>101619</v>
      </c>
      <c r="T113" s="678"/>
      <c r="U113" s="679"/>
    </row>
    <row r="114" spans="1:21" ht="18" customHeight="1">
      <c r="A114" s="700">
        <v>1</v>
      </c>
      <c r="B114" s="703" t="s">
        <v>137</v>
      </c>
      <c r="C114" s="721" t="s">
        <v>289</v>
      </c>
      <c r="D114" s="703" t="s">
        <v>666</v>
      </c>
      <c r="E114" s="703" t="s">
        <v>667</v>
      </c>
      <c r="F114" s="700" t="s">
        <v>531</v>
      </c>
      <c r="G114" s="705"/>
      <c r="H114" s="706" t="s">
        <v>532</v>
      </c>
      <c r="I114" s="707">
        <v>6710</v>
      </c>
      <c r="J114" s="667">
        <v>19511</v>
      </c>
      <c r="K114" s="687">
        <f>I114*1</f>
        <v>6710</v>
      </c>
      <c r="L114" s="707">
        <v>1500</v>
      </c>
      <c r="M114" s="667">
        <v>19511</v>
      </c>
      <c r="N114" s="670">
        <f>L114*1</f>
        <v>1500</v>
      </c>
      <c r="O114" s="687">
        <f>+K114+N114</f>
        <v>8210</v>
      </c>
      <c r="P114" s="707">
        <f>(I114+L114-U114)*5/100</f>
        <v>410</v>
      </c>
      <c r="Q114" s="667">
        <v>19511</v>
      </c>
      <c r="R114" s="668">
        <f>P114*1</f>
        <v>410</v>
      </c>
      <c r="S114" s="707">
        <f>SUM(K114,N114,R114)</f>
        <v>8620</v>
      </c>
      <c r="T114" s="751">
        <f>(8200*1)-O114</f>
        <v>-10</v>
      </c>
      <c r="U114" s="659">
        <f>+I114+L114-8200</f>
        <v>10</v>
      </c>
    </row>
    <row r="115" spans="1:21" ht="18" customHeight="1">
      <c r="A115" s="709">
        <v>2</v>
      </c>
      <c r="B115" s="724" t="s">
        <v>668</v>
      </c>
      <c r="C115" s="711"/>
      <c r="D115" s="710"/>
      <c r="E115" s="710" t="s">
        <v>669</v>
      </c>
      <c r="F115" s="709" t="s">
        <v>531</v>
      </c>
      <c r="G115" s="712"/>
      <c r="H115" s="665" t="s">
        <v>532</v>
      </c>
      <c r="I115" s="669">
        <v>6710</v>
      </c>
      <c r="J115" s="667">
        <v>19511</v>
      </c>
      <c r="K115" s="668">
        <f>I115*1</f>
        <v>6710</v>
      </c>
      <c r="L115" s="669">
        <v>1500</v>
      </c>
      <c r="M115" s="667">
        <v>19511</v>
      </c>
      <c r="N115" s="670">
        <f>L115*1</f>
        <v>1500</v>
      </c>
      <c r="O115" s="668">
        <f>+K115+N115</f>
        <v>8210</v>
      </c>
      <c r="P115" s="669">
        <f>(I115+L115-U115)*5/100</f>
        <v>410</v>
      </c>
      <c r="Q115" s="667">
        <v>19511</v>
      </c>
      <c r="R115" s="668">
        <f>P115*1</f>
        <v>410</v>
      </c>
      <c r="S115" s="669">
        <f>SUM(K115,N115,R115)</f>
        <v>8620</v>
      </c>
      <c r="T115" s="752">
        <f>(8200*1)-O115</f>
        <v>-10</v>
      </c>
      <c r="U115" s="659">
        <f>+I115+L115-8200</f>
        <v>10</v>
      </c>
    </row>
    <row r="116" spans="1:21" ht="18" customHeight="1">
      <c r="A116" s="713">
        <v>3</v>
      </c>
      <c r="B116" s="715"/>
      <c r="C116" s="715"/>
      <c r="D116" s="715"/>
      <c r="E116" s="715" t="s">
        <v>670</v>
      </c>
      <c r="F116" s="713" t="s">
        <v>531</v>
      </c>
      <c r="G116" s="717"/>
      <c r="H116" s="694" t="s">
        <v>532</v>
      </c>
      <c r="I116" s="696">
        <v>6210</v>
      </c>
      <c r="J116" s="667">
        <v>19511</v>
      </c>
      <c r="K116" s="698">
        <f>I116*1</f>
        <v>6210</v>
      </c>
      <c r="L116" s="696">
        <v>1990</v>
      </c>
      <c r="M116" s="667">
        <v>19511</v>
      </c>
      <c r="N116" s="670">
        <f>L116*1</f>
        <v>1990</v>
      </c>
      <c r="O116" s="698">
        <f>+K116+N116</f>
        <v>8200</v>
      </c>
      <c r="P116" s="696">
        <f>(I116+L116-U116)*5/100</f>
        <v>410</v>
      </c>
      <c r="Q116" s="667">
        <v>19511</v>
      </c>
      <c r="R116" s="668">
        <f>P116*1</f>
        <v>410</v>
      </c>
      <c r="S116" s="696">
        <f>SUM(K116,N116,R116)</f>
        <v>8610</v>
      </c>
      <c r="T116" s="753">
        <f>(8200*1)-O116</f>
        <v>0</v>
      </c>
      <c r="U116" s="659">
        <f>+I116+L116-8200</f>
        <v>0</v>
      </c>
    </row>
    <row r="117" spans="1:22" ht="18" customHeight="1">
      <c r="A117" s="674"/>
      <c r="B117" s="1147" t="s">
        <v>671</v>
      </c>
      <c r="C117" s="1148"/>
      <c r="D117" s="1148"/>
      <c r="E117" s="1149"/>
      <c r="F117" s="674"/>
      <c r="G117" s="676"/>
      <c r="H117" s="675"/>
      <c r="I117" s="677">
        <f>SUM(I114:I116)</f>
        <v>19630</v>
      </c>
      <c r="J117" s="677"/>
      <c r="K117" s="718">
        <f>SUM(K114:K116)</f>
        <v>19630</v>
      </c>
      <c r="L117" s="677">
        <f>SUM(L114:L116)</f>
        <v>4990</v>
      </c>
      <c r="M117" s="677"/>
      <c r="N117" s="677"/>
      <c r="O117" s="677">
        <f>SUM(O114:O116)</f>
        <v>24620</v>
      </c>
      <c r="P117" s="677">
        <f>SUM(P114:P116)</f>
        <v>1230</v>
      </c>
      <c r="Q117" s="677"/>
      <c r="R117" s="677">
        <f>SUM(R114:R116)</f>
        <v>1230</v>
      </c>
      <c r="S117" s="678">
        <f>SUM(S114:S116)</f>
        <v>25850</v>
      </c>
      <c r="T117" s="754">
        <f>SUM(T114:T116)</f>
        <v>-20</v>
      </c>
      <c r="U117" s="659"/>
      <c r="V117" t="s">
        <v>637</v>
      </c>
    </row>
    <row r="118" spans="1:21" ht="18" customHeight="1" thickBot="1">
      <c r="A118" s="680"/>
      <c r="B118" s="681"/>
      <c r="C118" s="681"/>
      <c r="D118" s="681"/>
      <c r="E118" s="681"/>
      <c r="F118" s="680"/>
      <c r="G118" s="683"/>
      <c r="H118" s="682"/>
      <c r="I118" s="684"/>
      <c r="J118" s="684"/>
      <c r="K118" s="755"/>
      <c r="L118" s="684"/>
      <c r="M118" s="684"/>
      <c r="N118" s="684"/>
      <c r="O118" s="684"/>
      <c r="P118" s="684"/>
      <c r="Q118" s="728" t="s">
        <v>540</v>
      </c>
      <c r="R118" s="728"/>
      <c r="S118" s="685">
        <f>+S117+T117</f>
        <v>25830</v>
      </c>
      <c r="T118" s="756"/>
      <c r="U118" s="679"/>
    </row>
    <row r="119" spans="1:21" ht="18" customHeight="1" thickTop="1">
      <c r="A119" s="648">
        <v>1</v>
      </c>
      <c r="B119" s="649" t="s">
        <v>59</v>
      </c>
      <c r="C119" s="649" t="s">
        <v>336</v>
      </c>
      <c r="D119" s="649" t="s">
        <v>672</v>
      </c>
      <c r="E119" s="650" t="s">
        <v>673</v>
      </c>
      <c r="F119" s="648" t="s">
        <v>531</v>
      </c>
      <c r="G119" s="651"/>
      <c r="H119" s="652" t="s">
        <v>532</v>
      </c>
      <c r="I119" s="653">
        <v>6710</v>
      </c>
      <c r="J119" s="667">
        <v>19511</v>
      </c>
      <c r="K119" s="655">
        <f>I119*1</f>
        <v>6710</v>
      </c>
      <c r="L119" s="656">
        <v>1500</v>
      </c>
      <c r="M119" s="667">
        <v>19511</v>
      </c>
      <c r="N119" s="670">
        <f>L119*1</f>
        <v>1500</v>
      </c>
      <c r="O119" s="655">
        <f>+K119+N119</f>
        <v>8210</v>
      </c>
      <c r="P119" s="656">
        <f>(I119+L119-U119)*5/100</f>
        <v>410</v>
      </c>
      <c r="Q119" s="757">
        <v>19511</v>
      </c>
      <c r="R119" s="687">
        <f>P119*1</f>
        <v>410</v>
      </c>
      <c r="S119" s="688">
        <f>SUM(K119,N119,R119)</f>
        <v>8620</v>
      </c>
      <c r="T119" s="751">
        <f>(8200*1)-O119</f>
        <v>-10</v>
      </c>
      <c r="U119" s="659">
        <f>+I119+L119-8200</f>
        <v>10</v>
      </c>
    </row>
    <row r="120" spans="1:21" ht="18" customHeight="1">
      <c r="A120" s="758">
        <v>2</v>
      </c>
      <c r="B120" s="759" t="s">
        <v>674</v>
      </c>
      <c r="C120" s="760"/>
      <c r="D120" s="760"/>
      <c r="E120" s="761" t="s">
        <v>675</v>
      </c>
      <c r="F120" s="758" t="s">
        <v>531</v>
      </c>
      <c r="G120" s="762"/>
      <c r="H120" s="763" t="s">
        <v>532</v>
      </c>
      <c r="I120" s="764">
        <v>6710</v>
      </c>
      <c r="J120" s="667">
        <v>19511</v>
      </c>
      <c r="K120" s="668">
        <f>I120*1</f>
        <v>6710</v>
      </c>
      <c r="L120" s="669">
        <v>1500</v>
      </c>
      <c r="M120" s="667">
        <v>19511</v>
      </c>
      <c r="N120" s="670">
        <f>L120*1</f>
        <v>1500</v>
      </c>
      <c r="O120" s="668">
        <f>+K120+N120</f>
        <v>8210</v>
      </c>
      <c r="P120" s="669">
        <f>(I120+L120-U120)*5/100</f>
        <v>410</v>
      </c>
      <c r="Q120" s="667">
        <v>19511</v>
      </c>
      <c r="R120" s="668">
        <f>P120*1</f>
        <v>410</v>
      </c>
      <c r="S120" s="666">
        <f>SUM(K120,N120,R120)</f>
        <v>8620</v>
      </c>
      <c r="T120" s="752">
        <f>(8200*1)-O120</f>
        <v>-10</v>
      </c>
      <c r="U120" s="659">
        <f>+I120+L120-8200</f>
        <v>10</v>
      </c>
    </row>
    <row r="121" spans="1:21" ht="18" customHeight="1">
      <c r="A121" s="640">
        <v>3</v>
      </c>
      <c r="B121" s="765"/>
      <c r="C121" s="766"/>
      <c r="D121" s="766"/>
      <c r="E121" s="761" t="s">
        <v>676</v>
      </c>
      <c r="F121" s="758" t="s">
        <v>531</v>
      </c>
      <c r="G121" s="762"/>
      <c r="H121" s="763" t="s">
        <v>532</v>
      </c>
      <c r="I121" s="764">
        <v>5760</v>
      </c>
      <c r="J121" s="667">
        <v>19511</v>
      </c>
      <c r="K121" s="668">
        <f>I121*1</f>
        <v>5760</v>
      </c>
      <c r="L121" s="669">
        <v>2440</v>
      </c>
      <c r="M121" s="667">
        <v>19511</v>
      </c>
      <c r="N121" s="670">
        <f>L121*1</f>
        <v>2440</v>
      </c>
      <c r="O121" s="668">
        <f>+K121+N121</f>
        <v>8200</v>
      </c>
      <c r="P121" s="669">
        <f>(I121+L121-U121)*5/100</f>
        <v>410</v>
      </c>
      <c r="Q121" s="667">
        <v>19511</v>
      </c>
      <c r="R121" s="668">
        <f>P121*1</f>
        <v>410</v>
      </c>
      <c r="S121" s="666">
        <f>SUM(K121,N121,R121)</f>
        <v>8610</v>
      </c>
      <c r="T121" s="752">
        <f>(8200*1)-O121</f>
        <v>0</v>
      </c>
      <c r="U121" s="659">
        <f>+I121+L121-8200</f>
        <v>0</v>
      </c>
    </row>
    <row r="122" spans="1:21" ht="18" customHeight="1">
      <c r="A122" s="674"/>
      <c r="B122" s="1147" t="s">
        <v>677</v>
      </c>
      <c r="C122" s="1148"/>
      <c r="D122" s="1148"/>
      <c r="E122" s="1149"/>
      <c r="F122" s="674"/>
      <c r="G122" s="676"/>
      <c r="H122" s="675"/>
      <c r="I122" s="677"/>
      <c r="J122" s="677"/>
      <c r="K122" s="677">
        <f>SUM(K119:K120)</f>
        <v>13420</v>
      </c>
      <c r="L122" s="677"/>
      <c r="M122" s="677"/>
      <c r="N122" s="725"/>
      <c r="O122" s="677">
        <f>SUM(O119:O120)</f>
        <v>16420</v>
      </c>
      <c r="P122" s="677"/>
      <c r="Q122" s="773"/>
      <c r="R122" s="677" t="e">
        <f>+R119+R120-#REF!</f>
        <v>#REF!</v>
      </c>
      <c r="S122" s="677">
        <f>SUM(S119:S121)</f>
        <v>25850</v>
      </c>
      <c r="T122" s="754">
        <f>SUM(T119:T120)</f>
        <v>-20</v>
      </c>
      <c r="U122" s="659"/>
    </row>
    <row r="123" spans="1:21" ht="18" customHeight="1" thickBot="1">
      <c r="A123" s="774"/>
      <c r="B123" s="775"/>
      <c r="C123" s="775"/>
      <c r="D123" s="775"/>
      <c r="E123" s="775"/>
      <c r="F123" s="774"/>
      <c r="G123" s="776"/>
      <c r="H123" s="777"/>
      <c r="I123" s="778"/>
      <c r="J123" s="778"/>
      <c r="K123" s="778"/>
      <c r="L123" s="778"/>
      <c r="M123" s="778"/>
      <c r="N123" s="779"/>
      <c r="O123" s="778"/>
      <c r="P123" s="778"/>
      <c r="Q123" s="780" t="s">
        <v>540</v>
      </c>
      <c r="R123" s="728"/>
      <c r="S123" s="728">
        <f>+S122+T122</f>
        <v>25830</v>
      </c>
      <c r="T123" s="756"/>
      <c r="U123" s="679"/>
    </row>
    <row r="124" spans="1:21" ht="18" customHeight="1" thickTop="1">
      <c r="A124" s="747">
        <v>1</v>
      </c>
      <c r="B124" s="748" t="s">
        <v>137</v>
      </c>
      <c r="C124" s="736" t="s">
        <v>138</v>
      </c>
      <c r="D124" s="736" t="s">
        <v>678</v>
      </c>
      <c r="E124" s="737" t="s">
        <v>679</v>
      </c>
      <c r="F124" s="709" t="s">
        <v>531</v>
      </c>
      <c r="G124" s="709"/>
      <c r="H124" s="665" t="s">
        <v>532</v>
      </c>
      <c r="I124" s="669">
        <v>6710</v>
      </c>
      <c r="J124" s="667">
        <v>19511</v>
      </c>
      <c r="K124" s="668">
        <f>I124*1</f>
        <v>6710</v>
      </c>
      <c r="L124" s="669">
        <v>1490</v>
      </c>
      <c r="M124" s="667">
        <v>19511</v>
      </c>
      <c r="N124" s="670">
        <f>L124*1</f>
        <v>1490</v>
      </c>
      <c r="O124" s="668">
        <f>+K124+N124</f>
        <v>8200</v>
      </c>
      <c r="P124" s="669">
        <f>(I124+L124-U124)*5/100</f>
        <v>410</v>
      </c>
      <c r="Q124" s="757">
        <v>19511</v>
      </c>
      <c r="R124" s="687">
        <f>P124*1</f>
        <v>410</v>
      </c>
      <c r="S124" s="688">
        <f>SUM(K124,N124,R124)</f>
        <v>8610</v>
      </c>
      <c r="T124" s="689">
        <f>(8200*1)-O124</f>
        <v>0</v>
      </c>
      <c r="U124" s="659">
        <f>+I124+L124-8200</f>
        <v>0</v>
      </c>
    </row>
    <row r="125" spans="1:21" ht="18" customHeight="1">
      <c r="A125" s="709">
        <v>2</v>
      </c>
      <c r="B125" s="781" t="s">
        <v>680</v>
      </c>
      <c r="C125" s="737"/>
      <c r="D125" s="737"/>
      <c r="E125" s="737" t="s">
        <v>681</v>
      </c>
      <c r="F125" s="709" t="s">
        <v>531</v>
      </c>
      <c r="G125" s="709"/>
      <c r="H125" s="665" t="s">
        <v>532</v>
      </c>
      <c r="I125" s="669">
        <v>6710</v>
      </c>
      <c r="J125" s="667">
        <v>19511</v>
      </c>
      <c r="K125" s="668">
        <f>I125*1</f>
        <v>6710</v>
      </c>
      <c r="L125" s="669">
        <v>1490</v>
      </c>
      <c r="M125" s="667">
        <v>19511</v>
      </c>
      <c r="N125" s="670">
        <f>L125*1</f>
        <v>1490</v>
      </c>
      <c r="O125" s="668">
        <f>+K125+N125</f>
        <v>8200</v>
      </c>
      <c r="P125" s="669">
        <f>(I125+L125-U125)*5/100</f>
        <v>410</v>
      </c>
      <c r="Q125" s="667">
        <v>19511</v>
      </c>
      <c r="R125" s="668">
        <f>P125*1</f>
        <v>410</v>
      </c>
      <c r="S125" s="666">
        <f>SUM(K125,N125,R125)</f>
        <v>8610</v>
      </c>
      <c r="T125" s="671">
        <f>(8200*1)-O125</f>
        <v>0</v>
      </c>
      <c r="U125" s="659">
        <f>+I125+L125-8200</f>
        <v>0</v>
      </c>
    </row>
    <row r="126" spans="1:21" ht="18" customHeight="1">
      <c r="A126" s="709">
        <v>3</v>
      </c>
      <c r="B126" s="737"/>
      <c r="C126" s="737"/>
      <c r="D126" s="737"/>
      <c r="E126" s="737" t="s">
        <v>682</v>
      </c>
      <c r="F126" s="709" t="s">
        <v>531</v>
      </c>
      <c r="G126" s="709"/>
      <c r="H126" s="665" t="s">
        <v>532</v>
      </c>
      <c r="I126" s="669">
        <v>6710</v>
      </c>
      <c r="J126" s="667">
        <v>19511</v>
      </c>
      <c r="K126" s="668">
        <f>I126*1</f>
        <v>6710</v>
      </c>
      <c r="L126" s="669">
        <v>1490</v>
      </c>
      <c r="M126" s="667">
        <v>19511</v>
      </c>
      <c r="N126" s="670">
        <f>L126*1</f>
        <v>1490</v>
      </c>
      <c r="O126" s="668">
        <f>+K126+N126</f>
        <v>8200</v>
      </c>
      <c r="P126" s="669">
        <f>(I126+L126-U126)*5/100</f>
        <v>410</v>
      </c>
      <c r="Q126" s="667">
        <v>19511</v>
      </c>
      <c r="R126" s="668">
        <f>P126*1</f>
        <v>410</v>
      </c>
      <c r="S126" s="666">
        <f>SUM(K126,N126,R126)</f>
        <v>8610</v>
      </c>
      <c r="T126" s="671">
        <f>(8200*1)-O126</f>
        <v>0</v>
      </c>
      <c r="U126" s="659">
        <f>+I126+L126-8200</f>
        <v>0</v>
      </c>
    </row>
    <row r="127" spans="1:21" ht="18" customHeight="1">
      <c r="A127" s="674"/>
      <c r="B127" s="1147" t="s">
        <v>683</v>
      </c>
      <c r="C127" s="1148"/>
      <c r="D127" s="1148"/>
      <c r="E127" s="1149"/>
      <c r="F127" s="674"/>
      <c r="G127" s="675"/>
      <c r="H127" s="676"/>
      <c r="I127" s="677">
        <f>SUM(I124:I126)</f>
        <v>20130</v>
      </c>
      <c r="J127" s="677"/>
      <c r="K127" s="677">
        <f>SUM(K124:K126)</f>
        <v>20130</v>
      </c>
      <c r="L127" s="677">
        <f>SUM(L124:L126)</f>
        <v>4470</v>
      </c>
      <c r="M127" s="677"/>
      <c r="N127" s="677"/>
      <c r="O127" s="677">
        <f>SUM(O124:O126)</f>
        <v>24600</v>
      </c>
      <c r="P127" s="677">
        <f>SUM(P124:P126)</f>
        <v>1230</v>
      </c>
      <c r="Q127" s="677"/>
      <c r="R127" s="677">
        <f>SUM(R124:R126)</f>
        <v>1230</v>
      </c>
      <c r="S127" s="677">
        <f>SUM(S124:S126)</f>
        <v>25830</v>
      </c>
      <c r="T127" s="678">
        <v>0</v>
      </c>
      <c r="U127" s="679"/>
    </row>
    <row r="128" spans="1:21" ht="18" customHeight="1">
      <c r="A128" s="700">
        <v>1</v>
      </c>
      <c r="B128" s="703" t="s">
        <v>60</v>
      </c>
      <c r="C128" s="703" t="s">
        <v>349</v>
      </c>
      <c r="D128" s="782" t="s">
        <v>684</v>
      </c>
      <c r="E128" s="703" t="s">
        <v>685</v>
      </c>
      <c r="F128" s="700" t="s">
        <v>531</v>
      </c>
      <c r="G128" s="705"/>
      <c r="H128" s="706" t="s">
        <v>532</v>
      </c>
      <c r="I128" s="707">
        <v>6210</v>
      </c>
      <c r="J128" s="667">
        <v>19511</v>
      </c>
      <c r="K128" s="687">
        <f>I128*1</f>
        <v>6210</v>
      </c>
      <c r="L128" s="707">
        <v>1990</v>
      </c>
      <c r="M128" s="667">
        <v>19511</v>
      </c>
      <c r="N128" s="670">
        <f>L128*1</f>
        <v>1990</v>
      </c>
      <c r="O128" s="687">
        <f>+K128+N128</f>
        <v>8200</v>
      </c>
      <c r="P128" s="707">
        <f>(I128+L128)*5/100</f>
        <v>410</v>
      </c>
      <c r="Q128" s="667">
        <v>19511</v>
      </c>
      <c r="R128" s="668">
        <f>P128*1</f>
        <v>410</v>
      </c>
      <c r="S128" s="707">
        <f>SUM(K128,N128,R128)</f>
        <v>8610</v>
      </c>
      <c r="T128" s="751">
        <f>(8200*1)-O128</f>
        <v>0</v>
      </c>
      <c r="U128" s="659">
        <f>+I128+L128-8200</f>
        <v>0</v>
      </c>
    </row>
    <row r="129" spans="1:21" ht="18" customHeight="1">
      <c r="A129" s="674"/>
      <c r="B129" s="1147" t="s">
        <v>686</v>
      </c>
      <c r="C129" s="1148"/>
      <c r="D129" s="1148"/>
      <c r="E129" s="1149"/>
      <c r="F129" s="674"/>
      <c r="G129" s="676"/>
      <c r="H129" s="675"/>
      <c r="I129" s="677"/>
      <c r="J129" s="677"/>
      <c r="K129" s="677">
        <f>SUM(K128:K128)</f>
        <v>6210</v>
      </c>
      <c r="L129" s="677"/>
      <c r="M129" s="677"/>
      <c r="N129" s="677"/>
      <c r="O129" s="677">
        <f>SUM(O128:O128)</f>
        <v>8200</v>
      </c>
      <c r="P129" s="677"/>
      <c r="Q129" s="677"/>
      <c r="R129" s="677">
        <f>SUM(R128:R128)</f>
        <v>410</v>
      </c>
      <c r="S129" s="678">
        <f>SUM(S128:S128)</f>
        <v>8610</v>
      </c>
      <c r="T129" s="754"/>
      <c r="U129" s="659"/>
    </row>
    <row r="130" spans="1:21" ht="18" customHeight="1">
      <c r="A130" s="700">
        <v>1</v>
      </c>
      <c r="B130" s="703" t="s">
        <v>354</v>
      </c>
      <c r="C130" s="703" t="s">
        <v>359</v>
      </c>
      <c r="D130" s="703" t="s">
        <v>687</v>
      </c>
      <c r="E130" s="703" t="s">
        <v>688</v>
      </c>
      <c r="F130" s="700" t="s">
        <v>531</v>
      </c>
      <c r="G130" s="705"/>
      <c r="H130" s="706" t="s">
        <v>532</v>
      </c>
      <c r="I130" s="707">
        <v>6460</v>
      </c>
      <c r="J130" s="667">
        <v>19511</v>
      </c>
      <c r="K130" s="687">
        <f>I130*1</f>
        <v>6460</v>
      </c>
      <c r="L130" s="707">
        <v>1740</v>
      </c>
      <c r="M130" s="667">
        <v>19511</v>
      </c>
      <c r="N130" s="670">
        <f>L130*1</f>
        <v>1740</v>
      </c>
      <c r="O130" s="687">
        <f>+K130+N130</f>
        <v>8200</v>
      </c>
      <c r="P130" s="707">
        <f>(I130+L130)*5/100</f>
        <v>410</v>
      </c>
      <c r="Q130" s="667">
        <v>19511</v>
      </c>
      <c r="R130" s="668">
        <f>P130*1</f>
        <v>410</v>
      </c>
      <c r="S130" s="707">
        <f>SUM(K130,N130,R130)</f>
        <v>8610</v>
      </c>
      <c r="T130" s="751">
        <f>(8200*1)-O130</f>
        <v>0</v>
      </c>
      <c r="U130" s="659">
        <f>+I130+L130-8200</f>
        <v>0</v>
      </c>
    </row>
    <row r="131" spans="1:21" ht="18" customHeight="1">
      <c r="A131" s="713">
        <v>2</v>
      </c>
      <c r="B131" s="781" t="s">
        <v>689</v>
      </c>
      <c r="C131" s="716" t="s">
        <v>584</v>
      </c>
      <c r="D131" s="715"/>
      <c r="E131" s="715" t="s">
        <v>690</v>
      </c>
      <c r="F131" s="713" t="s">
        <v>531</v>
      </c>
      <c r="G131" s="717"/>
      <c r="H131" s="694" t="s">
        <v>532</v>
      </c>
      <c r="I131" s="696">
        <v>6460</v>
      </c>
      <c r="J131" s="667">
        <v>19511</v>
      </c>
      <c r="K131" s="698">
        <f>I131*1</f>
        <v>6460</v>
      </c>
      <c r="L131" s="696">
        <f>8200-I131</f>
        <v>1740</v>
      </c>
      <c r="M131" s="667">
        <v>19511</v>
      </c>
      <c r="N131" s="670">
        <f>L131*1</f>
        <v>1740</v>
      </c>
      <c r="O131" s="698">
        <f>+K131+N131</f>
        <v>8200</v>
      </c>
      <c r="P131" s="696">
        <f>(I131+L131)*5/100</f>
        <v>410</v>
      </c>
      <c r="Q131" s="667">
        <v>19511</v>
      </c>
      <c r="R131" s="668">
        <f>P131*1</f>
        <v>410</v>
      </c>
      <c r="S131" s="696">
        <f>SUM(K131,N131,R131)</f>
        <v>8610</v>
      </c>
      <c r="T131" s="753">
        <f>(8200*1)-O131</f>
        <v>0</v>
      </c>
      <c r="U131" s="659">
        <f>+I131+L131-8200</f>
        <v>0</v>
      </c>
    </row>
    <row r="132" spans="1:21" ht="18" customHeight="1">
      <c r="A132" s="674"/>
      <c r="B132" s="1147" t="s">
        <v>691</v>
      </c>
      <c r="C132" s="1148"/>
      <c r="D132" s="1148"/>
      <c r="E132" s="1149"/>
      <c r="F132" s="674"/>
      <c r="G132" s="676"/>
      <c r="H132" s="675"/>
      <c r="I132" s="677"/>
      <c r="J132" s="677"/>
      <c r="K132" s="718">
        <f>SUM(K130:K131)</f>
        <v>12920</v>
      </c>
      <c r="L132" s="677"/>
      <c r="M132" s="677"/>
      <c r="N132" s="677">
        <f>SUM(N130:N131)</f>
        <v>3480</v>
      </c>
      <c r="O132" s="677"/>
      <c r="P132" s="677"/>
      <c r="Q132" s="677"/>
      <c r="R132" s="677">
        <f>SUM(R130:R131)</f>
        <v>820</v>
      </c>
      <c r="S132" s="678">
        <f>SUM(S130:S131)</f>
        <v>17220</v>
      </c>
      <c r="T132" s="754"/>
      <c r="U132" s="659"/>
    </row>
    <row r="133" spans="1:21" ht="18" customHeight="1">
      <c r="A133" s="700">
        <v>1</v>
      </c>
      <c r="B133" s="781" t="s">
        <v>692</v>
      </c>
      <c r="C133" s="703" t="s">
        <v>355</v>
      </c>
      <c r="D133" s="703" t="s">
        <v>693</v>
      </c>
      <c r="E133" s="703" t="s">
        <v>694</v>
      </c>
      <c r="F133" s="700" t="s">
        <v>531</v>
      </c>
      <c r="G133" s="705"/>
      <c r="H133" s="706" t="s">
        <v>532</v>
      </c>
      <c r="I133" s="707">
        <v>7940</v>
      </c>
      <c r="J133" s="667">
        <v>19511</v>
      </c>
      <c r="K133" s="687">
        <f>I133*1</f>
        <v>7940</v>
      </c>
      <c r="L133" s="707">
        <v>1500</v>
      </c>
      <c r="M133" s="667">
        <v>19511</v>
      </c>
      <c r="N133" s="670">
        <f>L133*1</f>
        <v>1500</v>
      </c>
      <c r="O133" s="687">
        <f>+K133+N133</f>
        <v>9440</v>
      </c>
      <c r="P133" s="707">
        <f>9440*5/100</f>
        <v>472</v>
      </c>
      <c r="Q133" s="667">
        <v>19511</v>
      </c>
      <c r="R133" s="668">
        <f>P133*1</f>
        <v>472</v>
      </c>
      <c r="S133" s="707">
        <f>SUM(K133,N133,R133)</f>
        <v>9912</v>
      </c>
      <c r="T133" s="751">
        <f>(9440*1)-O133</f>
        <v>0</v>
      </c>
      <c r="U133" s="659">
        <f>+I133+L133-9440</f>
        <v>0</v>
      </c>
    </row>
    <row r="134" spans="1:21" ht="18" customHeight="1">
      <c r="A134" s="1150" t="s">
        <v>1358</v>
      </c>
      <c r="B134" s="1151"/>
      <c r="C134" s="1151"/>
      <c r="D134" s="1151"/>
      <c r="E134" s="1152"/>
      <c r="F134" s="700"/>
      <c r="G134" s="705" t="s">
        <v>1359</v>
      </c>
      <c r="H134" s="706"/>
      <c r="I134" s="707"/>
      <c r="J134" s="667"/>
      <c r="K134" s="687">
        <f>1230*2</f>
        <v>2460</v>
      </c>
      <c r="L134" s="707"/>
      <c r="M134" s="667"/>
      <c r="N134" s="670"/>
      <c r="O134" s="687"/>
      <c r="P134" s="707" t="s">
        <v>1360</v>
      </c>
      <c r="Q134" s="667"/>
      <c r="R134" s="668">
        <f>62*2</f>
        <v>124</v>
      </c>
      <c r="S134" s="707">
        <f>+K134+R134</f>
        <v>2584</v>
      </c>
      <c r="T134" s="751"/>
      <c r="U134" s="659"/>
    </row>
    <row r="135" spans="1:21" ht="18" customHeight="1">
      <c r="A135" s="709">
        <v>2</v>
      </c>
      <c r="B135" s="710"/>
      <c r="C135" s="711"/>
      <c r="D135" s="710"/>
      <c r="E135" s="710" t="s">
        <v>695</v>
      </c>
      <c r="F135" s="709" t="s">
        <v>531</v>
      </c>
      <c r="G135" s="712"/>
      <c r="H135" s="665" t="s">
        <v>532</v>
      </c>
      <c r="I135" s="669">
        <v>6710</v>
      </c>
      <c r="J135" s="667">
        <v>19511</v>
      </c>
      <c r="K135" s="668">
        <f>I135*1</f>
        <v>6710</v>
      </c>
      <c r="L135" s="669">
        <v>1500</v>
      </c>
      <c r="M135" s="667">
        <v>19511</v>
      </c>
      <c r="N135" s="670">
        <f>L135*1</f>
        <v>1500</v>
      </c>
      <c r="O135" s="668">
        <f>+K135+N135</f>
        <v>8210</v>
      </c>
      <c r="P135" s="669">
        <f>8200*5/100</f>
        <v>410</v>
      </c>
      <c r="Q135" s="667">
        <v>19511</v>
      </c>
      <c r="R135" s="668">
        <f>P135*1</f>
        <v>410</v>
      </c>
      <c r="S135" s="669">
        <f>SUM(K135,N135,R135)</f>
        <v>8620</v>
      </c>
      <c r="T135" s="752">
        <f>(8200*1)-O135</f>
        <v>-10</v>
      </c>
      <c r="U135" s="659">
        <f>+I135+L135-8200</f>
        <v>10</v>
      </c>
    </row>
    <row r="136" spans="1:21" ht="18" customHeight="1">
      <c r="A136" s="713">
        <v>3</v>
      </c>
      <c r="B136" s="715"/>
      <c r="C136" s="715"/>
      <c r="D136" s="715"/>
      <c r="E136" s="715" t="s">
        <v>696</v>
      </c>
      <c r="F136" s="713" t="s">
        <v>531</v>
      </c>
      <c r="G136" s="717"/>
      <c r="H136" s="694" t="s">
        <v>532</v>
      </c>
      <c r="I136" s="696">
        <v>6710</v>
      </c>
      <c r="J136" s="667">
        <v>19511</v>
      </c>
      <c r="K136" s="698">
        <f>I136*1</f>
        <v>6710</v>
      </c>
      <c r="L136" s="696">
        <v>1500</v>
      </c>
      <c r="M136" s="667">
        <v>19511</v>
      </c>
      <c r="N136" s="670">
        <f>L136*1</f>
        <v>1500</v>
      </c>
      <c r="O136" s="698">
        <f>+K136+N136</f>
        <v>8210</v>
      </c>
      <c r="P136" s="696">
        <f>8200*5/100</f>
        <v>410</v>
      </c>
      <c r="Q136" s="667">
        <v>19511</v>
      </c>
      <c r="R136" s="668">
        <f>P136*1</f>
        <v>410</v>
      </c>
      <c r="S136" s="696">
        <f>SUM(K136,N136,R136)</f>
        <v>8620</v>
      </c>
      <c r="T136" s="753">
        <f>(8200*1)-O136</f>
        <v>-10</v>
      </c>
      <c r="U136" s="659">
        <f>+I136+L136-8200</f>
        <v>10</v>
      </c>
    </row>
    <row r="137" spans="1:21" ht="18" customHeight="1">
      <c r="A137" s="674"/>
      <c r="B137" s="1147" t="s">
        <v>697</v>
      </c>
      <c r="C137" s="1148"/>
      <c r="D137" s="1148"/>
      <c r="E137" s="1149"/>
      <c r="F137" s="674"/>
      <c r="G137" s="676"/>
      <c r="H137" s="675"/>
      <c r="I137" s="677"/>
      <c r="J137" s="677"/>
      <c r="K137" s="718">
        <f>SUM(K133:K136)</f>
        <v>23820</v>
      </c>
      <c r="L137" s="677"/>
      <c r="M137" s="677"/>
      <c r="N137" s="677"/>
      <c r="O137" s="677">
        <f>SUM(O133:O136)</f>
        <v>25860</v>
      </c>
      <c r="P137" s="677"/>
      <c r="Q137" s="677"/>
      <c r="R137" s="677">
        <f>SUM(R133:R136)</f>
        <v>1416</v>
      </c>
      <c r="S137" s="678">
        <f>SUM(S133:S136)</f>
        <v>29736</v>
      </c>
      <c r="T137" s="754">
        <f>SUM(T133:T136)</f>
        <v>-20</v>
      </c>
      <c r="U137" s="659"/>
    </row>
    <row r="138" spans="1:21" ht="18" customHeight="1" thickBot="1">
      <c r="A138" s="680"/>
      <c r="B138" s="681"/>
      <c r="C138" s="681"/>
      <c r="D138" s="681"/>
      <c r="E138" s="681"/>
      <c r="F138" s="680"/>
      <c r="G138" s="683"/>
      <c r="H138" s="682"/>
      <c r="I138" s="684"/>
      <c r="J138" s="684"/>
      <c r="K138" s="755"/>
      <c r="L138" s="684"/>
      <c r="M138" s="684"/>
      <c r="N138" s="684"/>
      <c r="O138" s="684"/>
      <c r="P138" s="684"/>
      <c r="Q138" s="728" t="s">
        <v>540</v>
      </c>
      <c r="R138" s="728"/>
      <c r="S138" s="685">
        <f>+S137+T137</f>
        <v>29716</v>
      </c>
      <c r="T138" s="756"/>
      <c r="U138" s="679"/>
    </row>
    <row r="139" spans="1:21" ht="18" customHeight="1" thickTop="1">
      <c r="A139" s="786">
        <v>1</v>
      </c>
      <c r="B139" s="787" t="s">
        <v>61</v>
      </c>
      <c r="C139" s="787" t="s">
        <v>21</v>
      </c>
      <c r="D139" s="787" t="s">
        <v>698</v>
      </c>
      <c r="E139" s="788" t="s">
        <v>699</v>
      </c>
      <c r="F139" s="786" t="s">
        <v>531</v>
      </c>
      <c r="G139" s="789"/>
      <c r="H139" s="706" t="s">
        <v>532</v>
      </c>
      <c r="I139" s="688">
        <v>6710</v>
      </c>
      <c r="J139" s="667">
        <v>19511</v>
      </c>
      <c r="K139" s="687">
        <f aca="true" t="shared" si="61" ref="K139:K157">I139*1</f>
        <v>6710</v>
      </c>
      <c r="L139" s="707">
        <v>1500</v>
      </c>
      <c r="M139" s="667">
        <v>19511</v>
      </c>
      <c r="N139" s="670">
        <f aca="true" t="shared" si="62" ref="N139:N157">L139*1</f>
        <v>1500</v>
      </c>
      <c r="O139" s="687">
        <f aca="true" t="shared" si="63" ref="O139:O157">+K139+N139</f>
        <v>8210</v>
      </c>
      <c r="P139" s="707">
        <f aca="true" t="shared" si="64" ref="P139:P157">(I139+L139-U139)*5/100</f>
        <v>410</v>
      </c>
      <c r="Q139" s="757">
        <v>19511</v>
      </c>
      <c r="R139" s="687">
        <f aca="true" t="shared" si="65" ref="R139:R157">P139*1</f>
        <v>410</v>
      </c>
      <c r="S139" s="688">
        <f aca="true" t="shared" si="66" ref="S139:S157">SUM(K139,N139,R139)</f>
        <v>8620</v>
      </c>
      <c r="T139" s="751">
        <f aca="true" t="shared" si="67" ref="T139:T145">(8200*1)-O139</f>
        <v>-10</v>
      </c>
      <c r="U139" s="659">
        <f aca="true" t="shared" si="68" ref="U139:U145">+I139+L139-8200</f>
        <v>10</v>
      </c>
    </row>
    <row r="140" spans="1:21" ht="18" customHeight="1">
      <c r="A140" s="660">
        <v>2</v>
      </c>
      <c r="B140" s="662" t="s">
        <v>700</v>
      </c>
      <c r="C140" s="711"/>
      <c r="D140" s="661" t="s">
        <v>701</v>
      </c>
      <c r="E140" s="663" t="s">
        <v>702</v>
      </c>
      <c r="F140" s="660" t="s">
        <v>531</v>
      </c>
      <c r="G140" s="664"/>
      <c r="H140" s="665" t="s">
        <v>532</v>
      </c>
      <c r="I140" s="666">
        <v>6210</v>
      </c>
      <c r="J140" s="667">
        <v>19511</v>
      </c>
      <c r="K140" s="668">
        <f t="shared" si="61"/>
        <v>6210</v>
      </c>
      <c r="L140" s="669">
        <v>1990</v>
      </c>
      <c r="M140" s="667">
        <v>19511</v>
      </c>
      <c r="N140" s="670">
        <f t="shared" si="62"/>
        <v>1990</v>
      </c>
      <c r="O140" s="668">
        <f t="shared" si="63"/>
        <v>8200</v>
      </c>
      <c r="P140" s="669">
        <f t="shared" si="64"/>
        <v>410</v>
      </c>
      <c r="Q140" s="667">
        <v>19511</v>
      </c>
      <c r="R140" s="668">
        <f t="shared" si="65"/>
        <v>410</v>
      </c>
      <c r="S140" s="666">
        <f t="shared" si="66"/>
        <v>8610</v>
      </c>
      <c r="T140" s="752">
        <f t="shared" si="67"/>
        <v>0</v>
      </c>
      <c r="U140" s="659">
        <f t="shared" si="68"/>
        <v>0</v>
      </c>
    </row>
    <row r="141" spans="1:21" ht="18" customHeight="1">
      <c r="A141" s="660">
        <v>3</v>
      </c>
      <c r="B141" s="661"/>
      <c r="C141" s="661"/>
      <c r="D141" s="661"/>
      <c r="E141" s="663" t="s">
        <v>703</v>
      </c>
      <c r="F141" s="660" t="s">
        <v>531</v>
      </c>
      <c r="G141" s="664"/>
      <c r="H141" s="665" t="s">
        <v>532</v>
      </c>
      <c r="I141" s="666">
        <v>6210</v>
      </c>
      <c r="J141" s="667">
        <v>19511</v>
      </c>
      <c r="K141" s="668">
        <f t="shared" si="61"/>
        <v>6210</v>
      </c>
      <c r="L141" s="669">
        <v>1990</v>
      </c>
      <c r="M141" s="667">
        <v>19511</v>
      </c>
      <c r="N141" s="670">
        <f t="shared" si="62"/>
        <v>1990</v>
      </c>
      <c r="O141" s="668">
        <f t="shared" si="63"/>
        <v>8200</v>
      </c>
      <c r="P141" s="669">
        <f t="shared" si="64"/>
        <v>410</v>
      </c>
      <c r="Q141" s="667">
        <v>19511</v>
      </c>
      <c r="R141" s="668">
        <f t="shared" si="65"/>
        <v>410</v>
      </c>
      <c r="S141" s="666">
        <f t="shared" si="66"/>
        <v>8610</v>
      </c>
      <c r="T141" s="752">
        <f t="shared" si="67"/>
        <v>0</v>
      </c>
      <c r="U141" s="659">
        <f t="shared" si="68"/>
        <v>0</v>
      </c>
    </row>
    <row r="142" spans="1:21" ht="18" customHeight="1">
      <c r="A142" s="660">
        <v>4</v>
      </c>
      <c r="B142" s="661"/>
      <c r="C142" s="661"/>
      <c r="D142" s="661"/>
      <c r="E142" s="663" t="s">
        <v>704</v>
      </c>
      <c r="F142" s="660" t="s">
        <v>531</v>
      </c>
      <c r="G142" s="664"/>
      <c r="H142" s="665" t="s">
        <v>532</v>
      </c>
      <c r="I142" s="666">
        <v>6210</v>
      </c>
      <c r="J142" s="667">
        <v>19511</v>
      </c>
      <c r="K142" s="668">
        <f t="shared" si="61"/>
        <v>6210</v>
      </c>
      <c r="L142" s="669">
        <v>1990</v>
      </c>
      <c r="M142" s="667">
        <v>19511</v>
      </c>
      <c r="N142" s="670">
        <f t="shared" si="62"/>
        <v>1990</v>
      </c>
      <c r="O142" s="668">
        <f t="shared" si="63"/>
        <v>8200</v>
      </c>
      <c r="P142" s="669">
        <f t="shared" si="64"/>
        <v>410</v>
      </c>
      <c r="Q142" s="667">
        <v>19511</v>
      </c>
      <c r="R142" s="668">
        <f t="shared" si="65"/>
        <v>410</v>
      </c>
      <c r="S142" s="666">
        <f t="shared" si="66"/>
        <v>8610</v>
      </c>
      <c r="T142" s="752">
        <f t="shared" si="67"/>
        <v>0</v>
      </c>
      <c r="U142" s="659">
        <f t="shared" si="68"/>
        <v>0</v>
      </c>
    </row>
    <row r="143" spans="1:21" ht="18" customHeight="1">
      <c r="A143" s="660">
        <v>5</v>
      </c>
      <c r="B143" s="661"/>
      <c r="C143" s="661"/>
      <c r="D143" s="661" t="s">
        <v>705</v>
      </c>
      <c r="E143" s="663" t="s">
        <v>706</v>
      </c>
      <c r="F143" s="660" t="s">
        <v>531</v>
      </c>
      <c r="G143" s="664"/>
      <c r="H143" s="664" t="s">
        <v>532</v>
      </c>
      <c r="I143" s="666">
        <v>5970</v>
      </c>
      <c r="J143" s="667">
        <v>19511</v>
      </c>
      <c r="K143" s="668">
        <f t="shared" si="61"/>
        <v>5970</v>
      </c>
      <c r="L143" s="669">
        <v>2230</v>
      </c>
      <c r="M143" s="667">
        <v>19511</v>
      </c>
      <c r="N143" s="670">
        <f t="shared" si="62"/>
        <v>2230</v>
      </c>
      <c r="O143" s="668">
        <f t="shared" si="63"/>
        <v>8200</v>
      </c>
      <c r="P143" s="669">
        <f t="shared" si="64"/>
        <v>410</v>
      </c>
      <c r="Q143" s="667">
        <v>19511</v>
      </c>
      <c r="R143" s="668">
        <f t="shared" si="65"/>
        <v>410</v>
      </c>
      <c r="S143" s="666">
        <f t="shared" si="66"/>
        <v>8610</v>
      </c>
      <c r="T143" s="752">
        <f t="shared" si="67"/>
        <v>0</v>
      </c>
      <c r="U143" s="659">
        <f t="shared" si="68"/>
        <v>0</v>
      </c>
    </row>
    <row r="144" spans="1:21" ht="18" customHeight="1">
      <c r="A144" s="660">
        <v>6</v>
      </c>
      <c r="B144" s="661"/>
      <c r="C144" s="661"/>
      <c r="D144" s="661"/>
      <c r="E144" s="663" t="s">
        <v>707</v>
      </c>
      <c r="F144" s="660" t="s">
        <v>531</v>
      </c>
      <c r="G144" s="664"/>
      <c r="H144" s="665" t="s">
        <v>532</v>
      </c>
      <c r="I144" s="666">
        <v>5760</v>
      </c>
      <c r="J144" s="667">
        <v>19511</v>
      </c>
      <c r="K144" s="668">
        <f t="shared" si="61"/>
        <v>5760</v>
      </c>
      <c r="L144" s="669">
        <v>2440</v>
      </c>
      <c r="M144" s="667">
        <v>19511</v>
      </c>
      <c r="N144" s="670">
        <f t="shared" si="62"/>
        <v>2440</v>
      </c>
      <c r="O144" s="668">
        <f t="shared" si="63"/>
        <v>8200</v>
      </c>
      <c r="P144" s="669">
        <f t="shared" si="64"/>
        <v>410</v>
      </c>
      <c r="Q144" s="667">
        <v>19511</v>
      </c>
      <c r="R144" s="668">
        <f t="shared" si="65"/>
        <v>410</v>
      </c>
      <c r="S144" s="666">
        <f t="shared" si="66"/>
        <v>8610</v>
      </c>
      <c r="T144" s="752">
        <f t="shared" si="67"/>
        <v>0</v>
      </c>
      <c r="U144" s="659">
        <f t="shared" si="68"/>
        <v>0</v>
      </c>
    </row>
    <row r="145" spans="1:21" ht="18" customHeight="1">
      <c r="A145" s="660">
        <v>7</v>
      </c>
      <c r="B145" s="661"/>
      <c r="C145" s="661"/>
      <c r="D145" s="661" t="s">
        <v>708</v>
      </c>
      <c r="E145" s="663" t="s">
        <v>709</v>
      </c>
      <c r="F145" s="660" t="s">
        <v>531</v>
      </c>
      <c r="G145" s="665"/>
      <c r="H145" s="665" t="s">
        <v>532</v>
      </c>
      <c r="I145" s="666">
        <v>6710</v>
      </c>
      <c r="J145" s="667">
        <v>19511</v>
      </c>
      <c r="K145" s="668">
        <f t="shared" si="61"/>
        <v>6710</v>
      </c>
      <c r="L145" s="669">
        <v>1500</v>
      </c>
      <c r="M145" s="667">
        <v>19511</v>
      </c>
      <c r="N145" s="670">
        <f t="shared" si="62"/>
        <v>1500</v>
      </c>
      <c r="O145" s="668">
        <f t="shared" si="63"/>
        <v>8210</v>
      </c>
      <c r="P145" s="669">
        <f t="shared" si="64"/>
        <v>410</v>
      </c>
      <c r="Q145" s="667">
        <v>19511</v>
      </c>
      <c r="R145" s="668">
        <f t="shared" si="65"/>
        <v>410</v>
      </c>
      <c r="S145" s="666">
        <f t="shared" si="66"/>
        <v>8620</v>
      </c>
      <c r="T145" s="752">
        <f t="shared" si="67"/>
        <v>-10</v>
      </c>
      <c r="U145" s="659">
        <f t="shared" si="68"/>
        <v>10</v>
      </c>
    </row>
    <row r="146" spans="1:21" ht="18" customHeight="1">
      <c r="A146" s="660">
        <v>8</v>
      </c>
      <c r="B146" s="661"/>
      <c r="C146" s="661"/>
      <c r="D146" s="661"/>
      <c r="E146" s="663" t="s">
        <v>710</v>
      </c>
      <c r="F146" s="660" t="s">
        <v>531</v>
      </c>
      <c r="G146" s="665" t="s">
        <v>532</v>
      </c>
      <c r="H146" s="665" t="s">
        <v>532</v>
      </c>
      <c r="I146" s="666">
        <v>5080</v>
      </c>
      <c r="J146" s="667">
        <v>19511</v>
      </c>
      <c r="K146" s="668">
        <f t="shared" si="61"/>
        <v>5080</v>
      </c>
      <c r="L146" s="669">
        <v>1500</v>
      </c>
      <c r="M146" s="667">
        <v>19511</v>
      </c>
      <c r="N146" s="670">
        <f t="shared" si="62"/>
        <v>1500</v>
      </c>
      <c r="O146" s="668">
        <f t="shared" si="63"/>
        <v>6580</v>
      </c>
      <c r="P146" s="669">
        <f t="shared" si="64"/>
        <v>329</v>
      </c>
      <c r="Q146" s="667">
        <v>19511</v>
      </c>
      <c r="R146" s="668">
        <f t="shared" si="65"/>
        <v>329</v>
      </c>
      <c r="S146" s="790">
        <f t="shared" si="66"/>
        <v>6909</v>
      </c>
      <c r="T146" s="752">
        <v>0</v>
      </c>
      <c r="U146" s="659">
        <f>+I146+L146-6580</f>
        <v>0</v>
      </c>
    </row>
    <row r="147" spans="1:21" ht="18" customHeight="1">
      <c r="A147" s="660">
        <v>9</v>
      </c>
      <c r="B147" s="661"/>
      <c r="C147" s="661"/>
      <c r="D147" s="661"/>
      <c r="E147" s="663" t="s">
        <v>711</v>
      </c>
      <c r="F147" s="660" t="s">
        <v>531</v>
      </c>
      <c r="G147" s="664"/>
      <c r="H147" s="665" t="s">
        <v>532</v>
      </c>
      <c r="I147" s="666">
        <v>6210</v>
      </c>
      <c r="J147" s="667">
        <v>19511</v>
      </c>
      <c r="K147" s="668">
        <f t="shared" si="61"/>
        <v>6210</v>
      </c>
      <c r="L147" s="669">
        <v>1990</v>
      </c>
      <c r="M147" s="667">
        <v>19511</v>
      </c>
      <c r="N147" s="670">
        <f t="shared" si="62"/>
        <v>1990</v>
      </c>
      <c r="O147" s="668">
        <f t="shared" si="63"/>
        <v>8200</v>
      </c>
      <c r="P147" s="669">
        <f t="shared" si="64"/>
        <v>410</v>
      </c>
      <c r="Q147" s="667">
        <v>19511</v>
      </c>
      <c r="R147" s="668">
        <f t="shared" si="65"/>
        <v>410</v>
      </c>
      <c r="S147" s="666">
        <f t="shared" si="66"/>
        <v>8610</v>
      </c>
      <c r="T147" s="752">
        <f>(8200*1)-O147</f>
        <v>0</v>
      </c>
      <c r="U147" s="659">
        <f>+I147+L147-8200</f>
        <v>0</v>
      </c>
    </row>
    <row r="148" spans="1:21" ht="18" customHeight="1">
      <c r="A148" s="660">
        <v>10</v>
      </c>
      <c r="B148" s="661"/>
      <c r="C148" s="661"/>
      <c r="D148" s="791" t="s">
        <v>712</v>
      </c>
      <c r="E148" s="663" t="s">
        <v>713</v>
      </c>
      <c r="F148" s="660" t="s">
        <v>531</v>
      </c>
      <c r="G148" s="664"/>
      <c r="H148" s="665" t="s">
        <v>532</v>
      </c>
      <c r="I148" s="666">
        <v>6710</v>
      </c>
      <c r="J148" s="667">
        <v>19511</v>
      </c>
      <c r="K148" s="668">
        <f t="shared" si="61"/>
        <v>6710</v>
      </c>
      <c r="L148" s="669">
        <v>1500</v>
      </c>
      <c r="M148" s="667">
        <v>19511</v>
      </c>
      <c r="N148" s="670">
        <f t="shared" si="62"/>
        <v>1500</v>
      </c>
      <c r="O148" s="668">
        <f t="shared" si="63"/>
        <v>8210</v>
      </c>
      <c r="P148" s="669">
        <f t="shared" si="64"/>
        <v>410</v>
      </c>
      <c r="Q148" s="667">
        <v>19511</v>
      </c>
      <c r="R148" s="668">
        <f t="shared" si="65"/>
        <v>410</v>
      </c>
      <c r="S148" s="666">
        <f t="shared" si="66"/>
        <v>8620</v>
      </c>
      <c r="T148" s="752">
        <f>(8200*1)-O148</f>
        <v>-10</v>
      </c>
      <c r="U148" s="659">
        <f>+I148+L148-8200</f>
        <v>10</v>
      </c>
    </row>
    <row r="149" spans="1:21" ht="18" customHeight="1">
      <c r="A149" s="660">
        <v>11</v>
      </c>
      <c r="B149" s="661"/>
      <c r="C149" s="661"/>
      <c r="D149" s="661" t="s">
        <v>714</v>
      </c>
      <c r="E149" s="663" t="s">
        <v>715</v>
      </c>
      <c r="F149" s="660" t="s">
        <v>531</v>
      </c>
      <c r="G149" s="664"/>
      <c r="H149" s="665" t="s">
        <v>532</v>
      </c>
      <c r="I149" s="666">
        <v>6210</v>
      </c>
      <c r="J149" s="667">
        <v>19511</v>
      </c>
      <c r="K149" s="668">
        <f t="shared" si="61"/>
        <v>6210</v>
      </c>
      <c r="L149" s="669">
        <v>1990</v>
      </c>
      <c r="M149" s="667">
        <v>19511</v>
      </c>
      <c r="N149" s="670">
        <f t="shared" si="62"/>
        <v>1990</v>
      </c>
      <c r="O149" s="668">
        <f t="shared" si="63"/>
        <v>8200</v>
      </c>
      <c r="P149" s="669">
        <f t="shared" si="64"/>
        <v>410</v>
      </c>
      <c r="Q149" s="667">
        <v>19511</v>
      </c>
      <c r="R149" s="668">
        <f t="shared" si="65"/>
        <v>410</v>
      </c>
      <c r="S149" s="666">
        <f t="shared" si="66"/>
        <v>8610</v>
      </c>
      <c r="T149" s="752">
        <f>(8200*1)-O149</f>
        <v>0</v>
      </c>
      <c r="U149" s="659">
        <f>+I149+L149-8200</f>
        <v>0</v>
      </c>
    </row>
    <row r="150" spans="1:21" ht="18" customHeight="1">
      <c r="A150" s="660">
        <v>12</v>
      </c>
      <c r="B150" s="661"/>
      <c r="C150" s="661"/>
      <c r="D150" s="661"/>
      <c r="E150" s="663" t="s">
        <v>716</v>
      </c>
      <c r="F150" s="660" t="s">
        <v>531</v>
      </c>
      <c r="G150" s="664"/>
      <c r="H150" s="665" t="s">
        <v>532</v>
      </c>
      <c r="I150" s="666">
        <v>6710</v>
      </c>
      <c r="J150" s="667">
        <v>19511</v>
      </c>
      <c r="K150" s="668">
        <f t="shared" si="61"/>
        <v>6710</v>
      </c>
      <c r="L150" s="669">
        <v>1500</v>
      </c>
      <c r="M150" s="667">
        <v>19511</v>
      </c>
      <c r="N150" s="670">
        <f t="shared" si="62"/>
        <v>1500</v>
      </c>
      <c r="O150" s="668">
        <f t="shared" si="63"/>
        <v>8210</v>
      </c>
      <c r="P150" s="669">
        <f t="shared" si="64"/>
        <v>410</v>
      </c>
      <c r="Q150" s="667">
        <v>19511</v>
      </c>
      <c r="R150" s="668">
        <f t="shared" si="65"/>
        <v>410</v>
      </c>
      <c r="S150" s="666">
        <f t="shared" si="66"/>
        <v>8620</v>
      </c>
      <c r="T150" s="752">
        <f>(8200*1)-O150</f>
        <v>-10</v>
      </c>
      <c r="U150" s="659">
        <f>+I150+L150-8200</f>
        <v>10</v>
      </c>
    </row>
    <row r="151" spans="1:21" ht="18" customHeight="1">
      <c r="A151" s="660">
        <v>13</v>
      </c>
      <c r="B151" s="661"/>
      <c r="C151" s="661"/>
      <c r="D151" s="661"/>
      <c r="E151" s="663" t="s">
        <v>717</v>
      </c>
      <c r="F151" s="660" t="s">
        <v>531</v>
      </c>
      <c r="G151" s="665" t="s">
        <v>532</v>
      </c>
      <c r="H151" s="665"/>
      <c r="I151" s="666">
        <v>5080</v>
      </c>
      <c r="J151" s="667">
        <v>19511</v>
      </c>
      <c r="K151" s="668">
        <f t="shared" si="61"/>
        <v>5080</v>
      </c>
      <c r="L151" s="669">
        <v>1500</v>
      </c>
      <c r="M151" s="667">
        <v>19511</v>
      </c>
      <c r="N151" s="670">
        <f t="shared" si="62"/>
        <v>1500</v>
      </c>
      <c r="O151" s="668">
        <f t="shared" si="63"/>
        <v>6580</v>
      </c>
      <c r="P151" s="669">
        <f t="shared" si="64"/>
        <v>329</v>
      </c>
      <c r="Q151" s="667">
        <v>19511</v>
      </c>
      <c r="R151" s="668">
        <f t="shared" si="65"/>
        <v>329</v>
      </c>
      <c r="S151" s="790">
        <f t="shared" si="66"/>
        <v>6909</v>
      </c>
      <c r="T151" s="752">
        <v>0</v>
      </c>
      <c r="U151" s="659">
        <f>+I151+L151-6580</f>
        <v>0</v>
      </c>
    </row>
    <row r="152" spans="1:21" ht="18" customHeight="1">
      <c r="A152" s="660">
        <v>14</v>
      </c>
      <c r="B152" s="661"/>
      <c r="C152" s="661"/>
      <c r="D152" s="661"/>
      <c r="E152" s="663" t="s">
        <v>718</v>
      </c>
      <c r="F152" s="660" t="s">
        <v>531</v>
      </c>
      <c r="G152" s="664"/>
      <c r="H152" s="665" t="s">
        <v>532</v>
      </c>
      <c r="I152" s="666">
        <v>6710</v>
      </c>
      <c r="J152" s="667">
        <v>19511</v>
      </c>
      <c r="K152" s="668">
        <f t="shared" si="61"/>
        <v>6710</v>
      </c>
      <c r="L152" s="669">
        <v>1500</v>
      </c>
      <c r="M152" s="667">
        <v>19511</v>
      </c>
      <c r="N152" s="670">
        <f t="shared" si="62"/>
        <v>1500</v>
      </c>
      <c r="O152" s="668">
        <f t="shared" si="63"/>
        <v>8210</v>
      </c>
      <c r="P152" s="669">
        <f t="shared" si="64"/>
        <v>410</v>
      </c>
      <c r="Q152" s="667">
        <v>19511</v>
      </c>
      <c r="R152" s="668">
        <f t="shared" si="65"/>
        <v>410</v>
      </c>
      <c r="S152" s="666">
        <f t="shared" si="66"/>
        <v>8620</v>
      </c>
      <c r="T152" s="752">
        <f>(8200*1)-O152</f>
        <v>-10</v>
      </c>
      <c r="U152" s="659">
        <f>+I152+L152-8200</f>
        <v>10</v>
      </c>
    </row>
    <row r="153" spans="1:21" ht="18" customHeight="1">
      <c r="A153" s="660">
        <v>15</v>
      </c>
      <c r="B153" s="661"/>
      <c r="C153" s="661"/>
      <c r="D153" s="661"/>
      <c r="E153" s="663" t="s">
        <v>719</v>
      </c>
      <c r="F153" s="660" t="s">
        <v>531</v>
      </c>
      <c r="G153" s="665" t="s">
        <v>532</v>
      </c>
      <c r="H153" s="665"/>
      <c r="I153" s="666">
        <v>5080</v>
      </c>
      <c r="J153" s="667">
        <v>19511</v>
      </c>
      <c r="K153" s="668">
        <f t="shared" si="61"/>
        <v>5080</v>
      </c>
      <c r="L153" s="669">
        <v>1500</v>
      </c>
      <c r="M153" s="667">
        <v>19511</v>
      </c>
      <c r="N153" s="670">
        <f t="shared" si="62"/>
        <v>1500</v>
      </c>
      <c r="O153" s="668">
        <f t="shared" si="63"/>
        <v>6580</v>
      </c>
      <c r="P153" s="669">
        <f t="shared" si="64"/>
        <v>329</v>
      </c>
      <c r="Q153" s="667">
        <v>19511</v>
      </c>
      <c r="R153" s="668">
        <f t="shared" si="65"/>
        <v>329</v>
      </c>
      <c r="S153" s="790">
        <f t="shared" si="66"/>
        <v>6909</v>
      </c>
      <c r="T153" s="752">
        <v>0</v>
      </c>
      <c r="U153" s="659">
        <f>+I153+L153-6580</f>
        <v>0</v>
      </c>
    </row>
    <row r="154" spans="1:21" ht="18" customHeight="1">
      <c r="A154" s="660">
        <v>16</v>
      </c>
      <c r="B154" s="661"/>
      <c r="C154" s="661"/>
      <c r="D154" s="661"/>
      <c r="E154" s="663" t="s">
        <v>720</v>
      </c>
      <c r="F154" s="660" t="s">
        <v>531</v>
      </c>
      <c r="G154" s="664"/>
      <c r="H154" s="665" t="s">
        <v>532</v>
      </c>
      <c r="I154" s="666">
        <v>6710</v>
      </c>
      <c r="J154" s="667">
        <v>19511</v>
      </c>
      <c r="K154" s="668">
        <f t="shared" si="61"/>
        <v>6710</v>
      </c>
      <c r="L154" s="669">
        <v>1500</v>
      </c>
      <c r="M154" s="667">
        <v>19511</v>
      </c>
      <c r="N154" s="670">
        <f t="shared" si="62"/>
        <v>1500</v>
      </c>
      <c r="O154" s="668">
        <f t="shared" si="63"/>
        <v>8210</v>
      </c>
      <c r="P154" s="669">
        <f t="shared" si="64"/>
        <v>410</v>
      </c>
      <c r="Q154" s="667">
        <v>19511</v>
      </c>
      <c r="R154" s="668">
        <f t="shared" si="65"/>
        <v>410</v>
      </c>
      <c r="S154" s="666">
        <f t="shared" si="66"/>
        <v>8620</v>
      </c>
      <c r="T154" s="752">
        <f>(8200*1)-O154</f>
        <v>-10</v>
      </c>
      <c r="U154" s="659">
        <f>+I154+L154-8200</f>
        <v>10</v>
      </c>
    </row>
    <row r="155" spans="1:21" ht="18" customHeight="1">
      <c r="A155" s="660">
        <v>17</v>
      </c>
      <c r="B155" s="661"/>
      <c r="C155" s="661"/>
      <c r="D155" s="661"/>
      <c r="E155" s="663" t="s">
        <v>721</v>
      </c>
      <c r="F155" s="660" t="s">
        <v>531</v>
      </c>
      <c r="G155" s="664"/>
      <c r="H155" s="665" t="s">
        <v>532</v>
      </c>
      <c r="I155" s="666">
        <v>6710</v>
      </c>
      <c r="J155" s="667">
        <v>19511</v>
      </c>
      <c r="K155" s="668">
        <f t="shared" si="61"/>
        <v>6710</v>
      </c>
      <c r="L155" s="669">
        <v>1500</v>
      </c>
      <c r="M155" s="667">
        <v>19511</v>
      </c>
      <c r="N155" s="670">
        <f t="shared" si="62"/>
        <v>1500</v>
      </c>
      <c r="O155" s="668">
        <f t="shared" si="63"/>
        <v>8210</v>
      </c>
      <c r="P155" s="669">
        <f t="shared" si="64"/>
        <v>410</v>
      </c>
      <c r="Q155" s="667">
        <v>19511</v>
      </c>
      <c r="R155" s="668">
        <f t="shared" si="65"/>
        <v>410</v>
      </c>
      <c r="S155" s="670">
        <f t="shared" si="66"/>
        <v>8620</v>
      </c>
      <c r="T155" s="752">
        <f>(8200*1)-O155</f>
        <v>-10</v>
      </c>
      <c r="U155" s="659">
        <f>+I155+L155-8200</f>
        <v>10</v>
      </c>
    </row>
    <row r="156" spans="1:21" ht="18" customHeight="1">
      <c r="A156" s="660">
        <v>18</v>
      </c>
      <c r="B156" s="661"/>
      <c r="C156" s="661"/>
      <c r="D156" s="661"/>
      <c r="E156" s="663" t="s">
        <v>722</v>
      </c>
      <c r="F156" s="660" t="s">
        <v>531</v>
      </c>
      <c r="G156" s="664"/>
      <c r="H156" s="665" t="s">
        <v>532</v>
      </c>
      <c r="I156" s="666">
        <v>6210</v>
      </c>
      <c r="J156" s="667">
        <v>19511</v>
      </c>
      <c r="K156" s="668">
        <f t="shared" si="61"/>
        <v>6210</v>
      </c>
      <c r="L156" s="669">
        <v>1990</v>
      </c>
      <c r="M156" s="667">
        <v>19511</v>
      </c>
      <c r="N156" s="670">
        <f t="shared" si="62"/>
        <v>1990</v>
      </c>
      <c r="O156" s="668">
        <f t="shared" si="63"/>
        <v>8200</v>
      </c>
      <c r="P156" s="669">
        <f t="shared" si="64"/>
        <v>410</v>
      </c>
      <c r="Q156" s="667">
        <v>19511</v>
      </c>
      <c r="R156" s="668">
        <f t="shared" si="65"/>
        <v>410</v>
      </c>
      <c r="S156" s="670">
        <f t="shared" si="66"/>
        <v>8610</v>
      </c>
      <c r="T156" s="752">
        <f>(8200*1)-O156</f>
        <v>0</v>
      </c>
      <c r="U156" s="659">
        <f>+I156+L156-8200</f>
        <v>0</v>
      </c>
    </row>
    <row r="157" spans="1:21" ht="18" customHeight="1">
      <c r="A157" s="690">
        <v>19</v>
      </c>
      <c r="B157" s="691"/>
      <c r="C157" s="691"/>
      <c r="D157" s="792" t="s">
        <v>723</v>
      </c>
      <c r="E157" s="692" t="s">
        <v>724</v>
      </c>
      <c r="F157" s="690" t="s">
        <v>531</v>
      </c>
      <c r="G157" s="693"/>
      <c r="H157" s="694" t="s">
        <v>532</v>
      </c>
      <c r="I157" s="695">
        <v>5970</v>
      </c>
      <c r="J157" s="667">
        <v>19511</v>
      </c>
      <c r="K157" s="668">
        <f t="shared" si="61"/>
        <v>5970</v>
      </c>
      <c r="L157" s="696">
        <f>8200-I157</f>
        <v>2230</v>
      </c>
      <c r="M157" s="667">
        <v>19511</v>
      </c>
      <c r="N157" s="670">
        <f t="shared" si="62"/>
        <v>2230</v>
      </c>
      <c r="O157" s="698">
        <f t="shared" si="63"/>
        <v>8200</v>
      </c>
      <c r="P157" s="669">
        <f t="shared" si="64"/>
        <v>410</v>
      </c>
      <c r="Q157" s="667">
        <v>19511</v>
      </c>
      <c r="R157" s="668">
        <f t="shared" si="65"/>
        <v>410</v>
      </c>
      <c r="S157" s="714">
        <f t="shared" si="66"/>
        <v>8610</v>
      </c>
      <c r="T157" s="752">
        <f>(8200*1)-O157</f>
        <v>0</v>
      </c>
      <c r="U157" s="659">
        <f>+I157+L157-8200</f>
        <v>0</v>
      </c>
    </row>
    <row r="158" spans="1:22" ht="18" customHeight="1">
      <c r="A158" s="674"/>
      <c r="B158" s="1147" t="s">
        <v>20</v>
      </c>
      <c r="C158" s="1148"/>
      <c r="D158" s="1148"/>
      <c r="E158" s="1149"/>
      <c r="F158" s="674"/>
      <c r="G158" s="676"/>
      <c r="H158" s="675"/>
      <c r="I158" s="677">
        <f>SUM(I139:I157)</f>
        <v>117170</v>
      </c>
      <c r="J158" s="677"/>
      <c r="K158" s="677">
        <f>SUM(K139:K157)</f>
        <v>117170</v>
      </c>
      <c r="L158" s="677">
        <f>SUM(L139:L157)</f>
        <v>33840</v>
      </c>
      <c r="M158" s="677"/>
      <c r="N158" s="725">
        <f>L158*2</f>
        <v>67680</v>
      </c>
      <c r="O158" s="725">
        <f>SUM(O139:O157)</f>
        <v>151010</v>
      </c>
      <c r="P158" s="677"/>
      <c r="Q158" s="773"/>
      <c r="R158" s="773">
        <f>SUM(R139:R157)</f>
        <v>7547</v>
      </c>
      <c r="S158" s="773">
        <f>SUM(S139:S157)</f>
        <v>158557</v>
      </c>
      <c r="T158" s="754">
        <f>SUM(T139:T157)</f>
        <v>-70</v>
      </c>
      <c r="U158" s="659"/>
      <c r="V158" t="s">
        <v>637</v>
      </c>
    </row>
    <row r="159" spans="1:21" ht="18" customHeight="1" thickBot="1">
      <c r="A159" s="680"/>
      <c r="B159" s="681"/>
      <c r="C159" s="681"/>
      <c r="D159" s="681"/>
      <c r="E159" s="681"/>
      <c r="F159" s="680"/>
      <c r="G159" s="683"/>
      <c r="H159" s="682"/>
      <c r="I159" s="684"/>
      <c r="J159" s="684"/>
      <c r="K159" s="684"/>
      <c r="L159" s="684"/>
      <c r="M159" s="684"/>
      <c r="N159" s="727"/>
      <c r="O159" s="727"/>
      <c r="P159" s="684"/>
      <c r="Q159" s="780" t="s">
        <v>540</v>
      </c>
      <c r="R159" s="780"/>
      <c r="S159" s="780">
        <f>+S158+T158</f>
        <v>158487</v>
      </c>
      <c r="T159" s="756"/>
      <c r="U159" s="679"/>
    </row>
    <row r="160" spans="1:21" ht="18" customHeight="1" thickTop="1">
      <c r="A160" s="747">
        <v>1</v>
      </c>
      <c r="B160" s="793" t="s">
        <v>725</v>
      </c>
      <c r="C160" s="793" t="s">
        <v>152</v>
      </c>
      <c r="D160" s="793" t="s">
        <v>726</v>
      </c>
      <c r="E160" s="793" t="s">
        <v>727</v>
      </c>
      <c r="F160" s="747" t="s">
        <v>531</v>
      </c>
      <c r="G160" s="794"/>
      <c r="H160" s="652" t="s">
        <v>532</v>
      </c>
      <c r="I160" s="653">
        <v>6710</v>
      </c>
      <c r="J160" s="667">
        <v>19511</v>
      </c>
      <c r="K160" s="655">
        <f aca="true" t="shared" si="69" ref="K160:K169">I160*1</f>
        <v>6710</v>
      </c>
      <c r="L160" s="656">
        <v>1500</v>
      </c>
      <c r="M160" s="667">
        <v>19511</v>
      </c>
      <c r="N160" s="670">
        <f aca="true" t="shared" si="70" ref="N160:N169">L160*1</f>
        <v>1500</v>
      </c>
      <c r="O160" s="655">
        <f aca="true" t="shared" si="71" ref="O160:O169">+K160+N160</f>
        <v>8210</v>
      </c>
      <c r="P160" s="656">
        <f aca="true" t="shared" si="72" ref="P160:P169">(I160+L160-U160)*5/100</f>
        <v>410</v>
      </c>
      <c r="Q160" s="667">
        <v>19511</v>
      </c>
      <c r="R160" s="668">
        <f aca="true" t="shared" si="73" ref="R160:R169">P160*1</f>
        <v>410</v>
      </c>
      <c r="S160" s="688">
        <f>SUM(K160,N160,R160)</f>
        <v>8620</v>
      </c>
      <c r="T160" s="751">
        <f aca="true" t="shared" si="74" ref="T160:T169">(8200*1)-O160</f>
        <v>-10</v>
      </c>
      <c r="U160" s="659">
        <f aca="true" t="shared" si="75" ref="U160:U169">+I160+L160-8200</f>
        <v>10</v>
      </c>
    </row>
    <row r="161" spans="1:21" ht="18" customHeight="1">
      <c r="A161" s="709">
        <v>2</v>
      </c>
      <c r="B161" s="662" t="s">
        <v>728</v>
      </c>
      <c r="C161" s="710"/>
      <c r="D161" s="710" t="s">
        <v>729</v>
      </c>
      <c r="E161" s="710" t="s">
        <v>730</v>
      </c>
      <c r="F161" s="709" t="s">
        <v>531</v>
      </c>
      <c r="G161" s="712"/>
      <c r="H161" s="665" t="s">
        <v>532</v>
      </c>
      <c r="I161" s="666">
        <v>6710</v>
      </c>
      <c r="J161" s="667">
        <v>19511</v>
      </c>
      <c r="K161" s="668">
        <f t="shared" si="69"/>
        <v>6710</v>
      </c>
      <c r="L161" s="669">
        <v>1500</v>
      </c>
      <c r="M161" s="667">
        <v>19511</v>
      </c>
      <c r="N161" s="670">
        <f t="shared" si="70"/>
        <v>1500</v>
      </c>
      <c r="O161" s="668">
        <f t="shared" si="71"/>
        <v>8210</v>
      </c>
      <c r="P161" s="669">
        <f t="shared" si="72"/>
        <v>410</v>
      </c>
      <c r="Q161" s="667">
        <v>19511</v>
      </c>
      <c r="R161" s="668">
        <f t="shared" si="73"/>
        <v>410</v>
      </c>
      <c r="S161" s="666">
        <f>SUM(K161,N161,R161)</f>
        <v>8620</v>
      </c>
      <c r="T161" s="752">
        <f t="shared" si="74"/>
        <v>-10</v>
      </c>
      <c r="U161" s="659">
        <f t="shared" si="75"/>
        <v>10</v>
      </c>
    </row>
    <row r="162" spans="1:21" ht="18" customHeight="1">
      <c r="A162" s="709">
        <v>3</v>
      </c>
      <c r="B162" s="710"/>
      <c r="C162" s="710"/>
      <c r="D162" s="710"/>
      <c r="E162" s="710" t="s">
        <v>731</v>
      </c>
      <c r="F162" s="709" t="s">
        <v>531</v>
      </c>
      <c r="G162" s="712"/>
      <c r="H162" s="665" t="s">
        <v>532</v>
      </c>
      <c r="I162" s="666">
        <v>6710</v>
      </c>
      <c r="J162" s="667">
        <v>19511</v>
      </c>
      <c r="K162" s="668">
        <f t="shared" si="69"/>
        <v>6710</v>
      </c>
      <c r="L162" s="669">
        <v>1500</v>
      </c>
      <c r="M162" s="667">
        <v>19511</v>
      </c>
      <c r="N162" s="670">
        <f t="shared" si="70"/>
        <v>1500</v>
      </c>
      <c r="O162" s="668">
        <f t="shared" si="71"/>
        <v>8210</v>
      </c>
      <c r="P162" s="669">
        <f t="shared" si="72"/>
        <v>410</v>
      </c>
      <c r="Q162" s="667">
        <v>19511</v>
      </c>
      <c r="R162" s="668">
        <f t="shared" si="73"/>
        <v>410</v>
      </c>
      <c r="S162" s="666">
        <f>SUM(K162,N162,R162)</f>
        <v>8620</v>
      </c>
      <c r="T162" s="752">
        <f t="shared" si="74"/>
        <v>-10</v>
      </c>
      <c r="U162" s="659">
        <f t="shared" si="75"/>
        <v>10</v>
      </c>
    </row>
    <row r="163" spans="1:21" ht="18" customHeight="1">
      <c r="A163" s="709">
        <v>4</v>
      </c>
      <c r="B163" s="710"/>
      <c r="C163" s="710"/>
      <c r="D163" s="710"/>
      <c r="E163" s="710" t="s">
        <v>732</v>
      </c>
      <c r="F163" s="709" t="s">
        <v>531</v>
      </c>
      <c r="G163" s="712"/>
      <c r="H163" s="665" t="s">
        <v>532</v>
      </c>
      <c r="I163" s="666">
        <v>6210</v>
      </c>
      <c r="J163" s="667">
        <v>19511</v>
      </c>
      <c r="K163" s="668">
        <f t="shared" si="69"/>
        <v>6210</v>
      </c>
      <c r="L163" s="696">
        <v>1990</v>
      </c>
      <c r="M163" s="667">
        <v>19511</v>
      </c>
      <c r="N163" s="670">
        <f t="shared" si="70"/>
        <v>1990</v>
      </c>
      <c r="O163" s="698">
        <f t="shared" si="71"/>
        <v>8200</v>
      </c>
      <c r="P163" s="669">
        <f t="shared" si="72"/>
        <v>410</v>
      </c>
      <c r="Q163" s="667">
        <v>19511</v>
      </c>
      <c r="R163" s="668">
        <f t="shared" si="73"/>
        <v>410</v>
      </c>
      <c r="S163" s="695">
        <f>SUM(K163,N163,R163)</f>
        <v>8610</v>
      </c>
      <c r="T163" s="752">
        <f t="shared" si="74"/>
        <v>0</v>
      </c>
      <c r="U163" s="659">
        <f t="shared" si="75"/>
        <v>0</v>
      </c>
    </row>
    <row r="164" spans="1:21" ht="18" customHeight="1">
      <c r="A164" s="709">
        <v>5</v>
      </c>
      <c r="B164" s="710"/>
      <c r="C164" s="710"/>
      <c r="D164" s="710" t="s">
        <v>733</v>
      </c>
      <c r="E164" s="710" t="s">
        <v>734</v>
      </c>
      <c r="F164" s="709" t="s">
        <v>531</v>
      </c>
      <c r="G164" s="712"/>
      <c r="H164" s="665" t="s">
        <v>532</v>
      </c>
      <c r="I164" s="666">
        <v>6710</v>
      </c>
      <c r="J164" s="667">
        <v>19511</v>
      </c>
      <c r="K164" s="668">
        <f t="shared" si="69"/>
        <v>6710</v>
      </c>
      <c r="L164" s="707">
        <v>1500</v>
      </c>
      <c r="M164" s="667">
        <v>19511</v>
      </c>
      <c r="N164" s="670">
        <f t="shared" si="70"/>
        <v>1500</v>
      </c>
      <c r="O164" s="687">
        <f t="shared" si="71"/>
        <v>8210</v>
      </c>
      <c r="P164" s="669">
        <f t="shared" si="72"/>
        <v>410</v>
      </c>
      <c r="Q164" s="667">
        <v>19511</v>
      </c>
      <c r="R164" s="668">
        <f t="shared" si="73"/>
        <v>410</v>
      </c>
      <c r="S164" s="688">
        <f>+K164+N164+R164</f>
        <v>8620</v>
      </c>
      <c r="T164" s="752">
        <f t="shared" si="74"/>
        <v>-10</v>
      </c>
      <c r="U164" s="659">
        <f t="shared" si="75"/>
        <v>10</v>
      </c>
    </row>
    <row r="165" spans="1:21" ht="18" customHeight="1">
      <c r="A165" s="709">
        <v>6</v>
      </c>
      <c r="B165" s="710"/>
      <c r="C165" s="710"/>
      <c r="D165" s="710" t="s">
        <v>735</v>
      </c>
      <c r="E165" s="710" t="s">
        <v>736</v>
      </c>
      <c r="F165" s="709" t="s">
        <v>531</v>
      </c>
      <c r="G165" s="712"/>
      <c r="H165" s="665" t="s">
        <v>532</v>
      </c>
      <c r="I165" s="666">
        <v>6710</v>
      </c>
      <c r="J165" s="667">
        <v>19511</v>
      </c>
      <c r="K165" s="668">
        <f t="shared" si="69"/>
        <v>6710</v>
      </c>
      <c r="L165" s="669">
        <v>1500</v>
      </c>
      <c r="M165" s="667">
        <v>19511</v>
      </c>
      <c r="N165" s="670">
        <f t="shared" si="70"/>
        <v>1500</v>
      </c>
      <c r="O165" s="668">
        <f t="shared" si="71"/>
        <v>8210</v>
      </c>
      <c r="P165" s="669">
        <f t="shared" si="72"/>
        <v>410</v>
      </c>
      <c r="Q165" s="667">
        <v>19511</v>
      </c>
      <c r="R165" s="668">
        <f t="shared" si="73"/>
        <v>410</v>
      </c>
      <c r="S165" s="666">
        <f>+K165+N165+R165</f>
        <v>8620</v>
      </c>
      <c r="T165" s="752">
        <f t="shared" si="74"/>
        <v>-10</v>
      </c>
      <c r="U165" s="659">
        <f t="shared" si="75"/>
        <v>10</v>
      </c>
    </row>
    <row r="166" spans="1:21" ht="18" customHeight="1">
      <c r="A166" s="709">
        <v>7</v>
      </c>
      <c r="B166" s="710"/>
      <c r="C166" s="710"/>
      <c r="D166" s="710"/>
      <c r="E166" s="710" t="s">
        <v>737</v>
      </c>
      <c r="F166" s="709" t="s">
        <v>531</v>
      </c>
      <c r="G166" s="712"/>
      <c r="H166" s="665" t="s">
        <v>532</v>
      </c>
      <c r="I166" s="666">
        <v>5970</v>
      </c>
      <c r="J166" s="667">
        <v>19511</v>
      </c>
      <c r="K166" s="668">
        <f t="shared" si="69"/>
        <v>5970</v>
      </c>
      <c r="L166" s="669">
        <v>2230</v>
      </c>
      <c r="M166" s="667">
        <v>19511</v>
      </c>
      <c r="N166" s="670">
        <f t="shared" si="70"/>
        <v>2230</v>
      </c>
      <c r="O166" s="668">
        <f t="shared" si="71"/>
        <v>8200</v>
      </c>
      <c r="P166" s="669">
        <f t="shared" si="72"/>
        <v>410</v>
      </c>
      <c r="Q166" s="667">
        <v>19511</v>
      </c>
      <c r="R166" s="668">
        <f t="shared" si="73"/>
        <v>410</v>
      </c>
      <c r="S166" s="695">
        <f>SUM(K166,N166,R166)</f>
        <v>8610</v>
      </c>
      <c r="T166" s="752">
        <f t="shared" si="74"/>
        <v>0</v>
      </c>
      <c r="U166" s="659">
        <f t="shared" si="75"/>
        <v>0</v>
      </c>
    </row>
    <row r="167" spans="1:21" ht="18" customHeight="1">
      <c r="A167" s="709">
        <v>8</v>
      </c>
      <c r="B167" s="710"/>
      <c r="C167" s="710"/>
      <c r="D167" s="710" t="s">
        <v>738</v>
      </c>
      <c r="E167" s="710" t="s">
        <v>739</v>
      </c>
      <c r="F167" s="709" t="s">
        <v>531</v>
      </c>
      <c r="G167" s="712"/>
      <c r="H167" s="665" t="s">
        <v>532</v>
      </c>
      <c r="I167" s="666">
        <v>6710</v>
      </c>
      <c r="J167" s="667">
        <v>19511</v>
      </c>
      <c r="K167" s="668">
        <f t="shared" si="69"/>
        <v>6710</v>
      </c>
      <c r="L167" s="669">
        <v>1500</v>
      </c>
      <c r="M167" s="667">
        <v>19511</v>
      </c>
      <c r="N167" s="670">
        <f t="shared" si="70"/>
        <v>1500</v>
      </c>
      <c r="O167" s="668">
        <f t="shared" si="71"/>
        <v>8210</v>
      </c>
      <c r="P167" s="669">
        <f t="shared" si="72"/>
        <v>410</v>
      </c>
      <c r="Q167" s="667">
        <v>19511</v>
      </c>
      <c r="R167" s="668">
        <f t="shared" si="73"/>
        <v>410</v>
      </c>
      <c r="S167" s="666">
        <f>+K167+N167+R167</f>
        <v>8620</v>
      </c>
      <c r="T167" s="752">
        <f t="shared" si="74"/>
        <v>-10</v>
      </c>
      <c r="U167" s="659">
        <f t="shared" si="75"/>
        <v>10</v>
      </c>
    </row>
    <row r="168" spans="1:21" ht="18" customHeight="1">
      <c r="A168" s="709">
        <v>9</v>
      </c>
      <c r="B168" s="710"/>
      <c r="C168" s="710"/>
      <c r="D168" s="710" t="s">
        <v>740</v>
      </c>
      <c r="E168" s="710" t="s">
        <v>741</v>
      </c>
      <c r="F168" s="709" t="s">
        <v>531</v>
      </c>
      <c r="G168" s="712"/>
      <c r="H168" s="665" t="s">
        <v>532</v>
      </c>
      <c r="I168" s="666">
        <v>6710</v>
      </c>
      <c r="J168" s="667">
        <v>19511</v>
      </c>
      <c r="K168" s="668">
        <f t="shared" si="69"/>
        <v>6710</v>
      </c>
      <c r="L168" s="669">
        <v>1500</v>
      </c>
      <c r="M168" s="667">
        <v>19511</v>
      </c>
      <c r="N168" s="670">
        <f t="shared" si="70"/>
        <v>1500</v>
      </c>
      <c r="O168" s="668">
        <f t="shared" si="71"/>
        <v>8210</v>
      </c>
      <c r="P168" s="669">
        <f t="shared" si="72"/>
        <v>410</v>
      </c>
      <c r="Q168" s="667">
        <v>19511</v>
      </c>
      <c r="R168" s="668">
        <f t="shared" si="73"/>
        <v>410</v>
      </c>
      <c r="S168" s="666">
        <f>+K168+N168+R168</f>
        <v>8620</v>
      </c>
      <c r="T168" s="752">
        <f t="shared" si="74"/>
        <v>-10</v>
      </c>
      <c r="U168" s="659">
        <f t="shared" si="75"/>
        <v>10</v>
      </c>
    </row>
    <row r="169" spans="1:21" ht="18" customHeight="1">
      <c r="A169" s="709">
        <v>10</v>
      </c>
      <c r="B169" s="710"/>
      <c r="C169" s="710"/>
      <c r="D169" s="710"/>
      <c r="E169" s="710" t="s">
        <v>742</v>
      </c>
      <c r="F169" s="709"/>
      <c r="G169" s="712"/>
      <c r="H169" s="665" t="s">
        <v>532</v>
      </c>
      <c r="I169" s="666">
        <v>6710</v>
      </c>
      <c r="J169" s="667">
        <v>19511</v>
      </c>
      <c r="K169" s="668">
        <f t="shared" si="69"/>
        <v>6710</v>
      </c>
      <c r="L169" s="669">
        <v>1500</v>
      </c>
      <c r="M169" s="667">
        <v>19511</v>
      </c>
      <c r="N169" s="670">
        <f t="shared" si="70"/>
        <v>1500</v>
      </c>
      <c r="O169" s="668">
        <f t="shared" si="71"/>
        <v>8210</v>
      </c>
      <c r="P169" s="669">
        <f t="shared" si="72"/>
        <v>410</v>
      </c>
      <c r="Q169" s="667">
        <v>19511</v>
      </c>
      <c r="R169" s="668">
        <f t="shared" si="73"/>
        <v>410</v>
      </c>
      <c r="S169" s="666">
        <f>+K169+N169+R169</f>
        <v>8620</v>
      </c>
      <c r="T169" s="752">
        <f t="shared" si="74"/>
        <v>-10</v>
      </c>
      <c r="U169" s="659">
        <f t="shared" si="75"/>
        <v>10</v>
      </c>
    </row>
    <row r="170" spans="1:21" ht="18" customHeight="1">
      <c r="A170" s="674"/>
      <c r="B170" s="1147" t="s">
        <v>743</v>
      </c>
      <c r="C170" s="1148"/>
      <c r="D170" s="1148"/>
      <c r="E170" s="1149"/>
      <c r="F170" s="674"/>
      <c r="G170" s="676"/>
      <c r="H170" s="675"/>
      <c r="I170" s="677">
        <f>SUM(I160:I169)</f>
        <v>65860</v>
      </c>
      <c r="J170" s="677"/>
      <c r="K170" s="677">
        <f>SUM(K160:K169)</f>
        <v>65860</v>
      </c>
      <c r="L170" s="677"/>
      <c r="M170" s="677"/>
      <c r="N170" s="725"/>
      <c r="O170" s="677">
        <f>SUM(O160:O169)</f>
        <v>82080</v>
      </c>
      <c r="P170" s="677"/>
      <c r="Q170" s="773"/>
      <c r="R170" s="677">
        <f>SUM(R160:R169)</f>
        <v>4100</v>
      </c>
      <c r="S170" s="677">
        <f>SUM(S160:S169)</f>
        <v>86180</v>
      </c>
      <c r="T170" s="795">
        <f>SUM(T160:T169)</f>
        <v>-80</v>
      </c>
      <c r="U170" s="659"/>
    </row>
    <row r="171" spans="1:21" ht="18" customHeight="1" thickBot="1">
      <c r="A171" s="796"/>
      <c r="B171" s="743"/>
      <c r="C171" s="743"/>
      <c r="D171" s="743"/>
      <c r="E171" s="743"/>
      <c r="F171" s="796"/>
      <c r="G171" s="797"/>
      <c r="H171" s="798"/>
      <c r="I171" s="799"/>
      <c r="J171" s="799"/>
      <c r="K171" s="799"/>
      <c r="L171" s="799"/>
      <c r="M171" s="799"/>
      <c r="N171" s="800"/>
      <c r="O171" s="799"/>
      <c r="P171" s="799"/>
      <c r="Q171" s="780" t="s">
        <v>540</v>
      </c>
      <c r="R171" s="780"/>
      <c r="S171" s="780">
        <f>+S170+T170</f>
        <v>86100</v>
      </c>
      <c r="T171" s="756"/>
      <c r="U171" s="659"/>
    </row>
    <row r="172" spans="1:21" ht="18" customHeight="1" thickTop="1">
      <c r="A172" s="648">
        <v>1</v>
      </c>
      <c r="B172" s="649"/>
      <c r="C172" s="649" t="s">
        <v>372</v>
      </c>
      <c r="D172" s="649" t="s">
        <v>744</v>
      </c>
      <c r="E172" s="650" t="s">
        <v>745</v>
      </c>
      <c r="F172" s="648" t="s">
        <v>604</v>
      </c>
      <c r="G172" s="651"/>
      <c r="H172" s="652" t="s">
        <v>532</v>
      </c>
      <c r="I172" s="653">
        <v>8700</v>
      </c>
      <c r="J172" s="667">
        <v>19511</v>
      </c>
      <c r="K172" s="655">
        <f>I172*1</f>
        <v>8700</v>
      </c>
      <c r="L172" s="656">
        <v>1500</v>
      </c>
      <c r="M172" s="667">
        <v>19511</v>
      </c>
      <c r="N172" s="670">
        <f>L172*1</f>
        <v>1500</v>
      </c>
      <c r="O172" s="655">
        <f>+K172+N172</f>
        <v>10200</v>
      </c>
      <c r="P172" s="656">
        <f>(I172+L172-U172)*5/100</f>
        <v>472</v>
      </c>
      <c r="Q172" s="757">
        <v>19511</v>
      </c>
      <c r="R172" s="687">
        <f>P172*1</f>
        <v>472</v>
      </c>
      <c r="S172" s="801">
        <f>SUM(K172,N172,R172)</f>
        <v>10672</v>
      </c>
      <c r="T172" s="751">
        <f>(9440*1)-O172</f>
        <v>-760</v>
      </c>
      <c r="U172" s="659">
        <f>+I172+L172-9440</f>
        <v>760</v>
      </c>
    </row>
    <row r="173" spans="1:21" ht="18" customHeight="1">
      <c r="A173" s="660">
        <v>2</v>
      </c>
      <c r="B173" s="662" t="s">
        <v>746</v>
      </c>
      <c r="C173" s="711"/>
      <c r="D173" s="661"/>
      <c r="E173" s="663" t="s">
        <v>747</v>
      </c>
      <c r="F173" s="660" t="s">
        <v>531</v>
      </c>
      <c r="G173" s="664"/>
      <c r="H173" s="665" t="s">
        <v>532</v>
      </c>
      <c r="I173" s="666">
        <v>6460</v>
      </c>
      <c r="J173" s="667">
        <v>19511</v>
      </c>
      <c r="K173" s="668">
        <f>I173*1</f>
        <v>6460</v>
      </c>
      <c r="L173" s="669">
        <v>1740</v>
      </c>
      <c r="M173" s="667">
        <v>19511</v>
      </c>
      <c r="N173" s="670">
        <f>L173*1</f>
        <v>1740</v>
      </c>
      <c r="O173" s="668">
        <f>+K173+N173</f>
        <v>8200</v>
      </c>
      <c r="P173" s="669">
        <f>(I173+L173-U173)*5/100</f>
        <v>410</v>
      </c>
      <c r="Q173" s="667">
        <v>19511</v>
      </c>
      <c r="R173" s="668">
        <f>P173*1</f>
        <v>410</v>
      </c>
      <c r="S173" s="666">
        <f>SUM(K173,N173,R173)</f>
        <v>8610</v>
      </c>
      <c r="T173" s="752">
        <f>(8200*1)-O173</f>
        <v>0</v>
      </c>
      <c r="U173" s="659">
        <f>+I173+L173-8200</f>
        <v>0</v>
      </c>
    </row>
    <row r="174" spans="1:21" ht="18" customHeight="1">
      <c r="A174" s="660">
        <v>3</v>
      </c>
      <c r="B174" s="661"/>
      <c r="C174" s="661"/>
      <c r="D174" s="661"/>
      <c r="E174" s="663" t="s">
        <v>748</v>
      </c>
      <c r="F174" s="660" t="s">
        <v>531</v>
      </c>
      <c r="G174" s="664"/>
      <c r="H174" s="665" t="s">
        <v>532</v>
      </c>
      <c r="I174" s="666">
        <v>6460</v>
      </c>
      <c r="J174" s="667">
        <v>19511</v>
      </c>
      <c r="K174" s="668">
        <f>I174*1</f>
        <v>6460</v>
      </c>
      <c r="L174" s="669">
        <v>1740</v>
      </c>
      <c r="M174" s="667">
        <v>19511</v>
      </c>
      <c r="N174" s="670">
        <f>L174*1</f>
        <v>1740</v>
      </c>
      <c r="O174" s="668">
        <f>+K174+N174</f>
        <v>8200</v>
      </c>
      <c r="P174" s="669">
        <f>(I174+L174-U174)*5/100</f>
        <v>410</v>
      </c>
      <c r="Q174" s="667">
        <v>19511</v>
      </c>
      <c r="R174" s="668">
        <f>P174*1</f>
        <v>410</v>
      </c>
      <c r="S174" s="666">
        <f>SUM(K174,N174,R174)</f>
        <v>8610</v>
      </c>
      <c r="T174" s="752">
        <f>(8200*1)-O174</f>
        <v>0</v>
      </c>
      <c r="U174" s="659">
        <f>+I174+L174-8200</f>
        <v>0</v>
      </c>
    </row>
    <row r="175" spans="1:21" ht="18" customHeight="1">
      <c r="A175" s="758">
        <v>4</v>
      </c>
      <c r="B175" s="760"/>
      <c r="C175" s="760"/>
      <c r="D175" s="760"/>
      <c r="E175" s="761" t="s">
        <v>749</v>
      </c>
      <c r="F175" s="758" t="s">
        <v>531</v>
      </c>
      <c r="G175" s="762"/>
      <c r="H175" s="763" t="s">
        <v>532</v>
      </c>
      <c r="I175" s="764">
        <v>5760</v>
      </c>
      <c r="J175" s="667">
        <v>19511</v>
      </c>
      <c r="K175" s="802">
        <f>I175*1</f>
        <v>5760</v>
      </c>
      <c r="L175" s="803">
        <v>2440</v>
      </c>
      <c r="M175" s="667">
        <v>19511</v>
      </c>
      <c r="N175" s="670">
        <f>L175*1</f>
        <v>2440</v>
      </c>
      <c r="O175" s="802">
        <f>+K175+N175</f>
        <v>8200</v>
      </c>
      <c r="P175" s="803">
        <f>(I175+L175-U175)*5/100</f>
        <v>410</v>
      </c>
      <c r="Q175" s="667">
        <v>19511</v>
      </c>
      <c r="R175" s="668">
        <f>P175*1</f>
        <v>410</v>
      </c>
      <c r="S175" s="764">
        <f>SUM(K175,N175,R175)</f>
        <v>8610</v>
      </c>
      <c r="T175" s="752">
        <f>(8200*1)-O175</f>
        <v>0</v>
      </c>
      <c r="U175" s="659">
        <f>+I175+L175-8200</f>
        <v>0</v>
      </c>
    </row>
    <row r="176" spans="1:22" ht="18" customHeight="1">
      <c r="A176" s="1153" t="s">
        <v>750</v>
      </c>
      <c r="B176" s="1154"/>
      <c r="C176" s="1154"/>
      <c r="D176" s="1154"/>
      <c r="E176" s="1155"/>
      <c r="F176" s="674"/>
      <c r="G176" s="676"/>
      <c r="H176" s="675"/>
      <c r="I176" s="677">
        <f>SUM(I172:I175)</f>
        <v>27380</v>
      </c>
      <c r="J176" s="677"/>
      <c r="K176" s="677">
        <f>SUM(K172:K175)</f>
        <v>27380</v>
      </c>
      <c r="L176" s="677">
        <f>SUM(L172:L175)</f>
        <v>7420</v>
      </c>
      <c r="M176" s="677"/>
      <c r="N176" s="677">
        <f>SUM(N172:N175)</f>
        <v>7420</v>
      </c>
      <c r="O176" s="677">
        <f>SUM(O172:O175)</f>
        <v>34800</v>
      </c>
      <c r="P176" s="677"/>
      <c r="Q176" s="773"/>
      <c r="R176" s="773">
        <f>SUM(R172:R175)</f>
        <v>1702</v>
      </c>
      <c r="S176" s="678">
        <f>SUM(S172:S175)</f>
        <v>36502</v>
      </c>
      <c r="T176" s="745">
        <f>SUM(T172:T175)</f>
        <v>-760</v>
      </c>
      <c r="U176" s="659"/>
      <c r="V176" t="s">
        <v>637</v>
      </c>
    </row>
    <row r="177" spans="1:21" ht="18" customHeight="1" thickBot="1">
      <c r="A177" s="680"/>
      <c r="B177" s="680"/>
      <c r="C177" s="680"/>
      <c r="D177" s="680"/>
      <c r="E177" s="680"/>
      <c r="F177" s="680"/>
      <c r="G177" s="683"/>
      <c r="H177" s="682"/>
      <c r="I177" s="684"/>
      <c r="J177" s="684"/>
      <c r="K177" s="684"/>
      <c r="L177" s="684"/>
      <c r="M177" s="684"/>
      <c r="N177" s="684"/>
      <c r="O177" s="684"/>
      <c r="P177" s="684"/>
      <c r="Q177" s="780" t="s">
        <v>540</v>
      </c>
      <c r="R177" s="780"/>
      <c r="S177" s="685">
        <f>+S176+T176</f>
        <v>35742</v>
      </c>
      <c r="T177" s="804"/>
      <c r="U177" s="679"/>
    </row>
    <row r="178" spans="1:21" ht="18" customHeight="1" thickTop="1">
      <c r="A178" s="648">
        <v>1</v>
      </c>
      <c r="B178" s="805" t="s">
        <v>751</v>
      </c>
      <c r="C178" s="806" t="s">
        <v>104</v>
      </c>
      <c r="D178" s="649" t="s">
        <v>752</v>
      </c>
      <c r="E178" s="650" t="s">
        <v>753</v>
      </c>
      <c r="F178" s="648" t="s">
        <v>754</v>
      </c>
      <c r="G178" s="651"/>
      <c r="H178" s="652" t="s">
        <v>532</v>
      </c>
      <c r="I178" s="653">
        <v>6710</v>
      </c>
      <c r="J178" s="667">
        <v>19511</v>
      </c>
      <c r="K178" s="655">
        <f aca="true" t="shared" si="76" ref="K178:K198">I178*1</f>
        <v>6710</v>
      </c>
      <c r="L178" s="656">
        <v>1490</v>
      </c>
      <c r="M178" s="667">
        <v>19511</v>
      </c>
      <c r="N178" s="670">
        <f aca="true" t="shared" si="77" ref="N178:N198">L178*1</f>
        <v>1490</v>
      </c>
      <c r="O178" s="655">
        <f aca="true" t="shared" si="78" ref="O178:O198">+K178+N178</f>
        <v>8200</v>
      </c>
      <c r="P178" s="656">
        <f aca="true" t="shared" si="79" ref="P178:P198">(I178+L178-U178)*5/100</f>
        <v>410</v>
      </c>
      <c r="Q178" s="757">
        <v>19511</v>
      </c>
      <c r="R178" s="687">
        <f aca="true" t="shared" si="80" ref="R178:R198">P178*1</f>
        <v>410</v>
      </c>
      <c r="S178" s="688">
        <f aca="true" t="shared" si="81" ref="S178:S198">+K178+N178+R178</f>
        <v>8610</v>
      </c>
      <c r="T178" s="722">
        <f aca="true" t="shared" si="82" ref="T178:T184">(8200*1)-O178</f>
        <v>0</v>
      </c>
      <c r="U178" s="659">
        <f aca="true" t="shared" si="83" ref="U178:U184">+I178+L178-8200</f>
        <v>0</v>
      </c>
    </row>
    <row r="179" spans="1:21" ht="18" customHeight="1">
      <c r="A179" s="660">
        <v>2</v>
      </c>
      <c r="B179" s="661"/>
      <c r="C179" s="661"/>
      <c r="D179" s="661"/>
      <c r="E179" s="663" t="s">
        <v>755</v>
      </c>
      <c r="F179" s="660" t="s">
        <v>531</v>
      </c>
      <c r="G179" s="664"/>
      <c r="H179" s="665" t="s">
        <v>532</v>
      </c>
      <c r="I179" s="666">
        <v>6710</v>
      </c>
      <c r="J179" s="667">
        <v>19511</v>
      </c>
      <c r="K179" s="668">
        <f t="shared" si="76"/>
        <v>6710</v>
      </c>
      <c r="L179" s="669">
        <v>1490</v>
      </c>
      <c r="M179" s="667">
        <v>19511</v>
      </c>
      <c r="N179" s="670">
        <f t="shared" si="77"/>
        <v>1490</v>
      </c>
      <c r="O179" s="668">
        <f t="shared" si="78"/>
        <v>8200</v>
      </c>
      <c r="P179" s="669">
        <f t="shared" si="79"/>
        <v>410</v>
      </c>
      <c r="Q179" s="667">
        <v>19511</v>
      </c>
      <c r="R179" s="668">
        <f t="shared" si="80"/>
        <v>410</v>
      </c>
      <c r="S179" s="666">
        <f t="shared" si="81"/>
        <v>8610</v>
      </c>
      <c r="T179" s="723">
        <f t="shared" si="82"/>
        <v>0</v>
      </c>
      <c r="U179" s="659">
        <f t="shared" si="83"/>
        <v>0</v>
      </c>
    </row>
    <row r="180" spans="1:21" ht="18" customHeight="1">
      <c r="A180" s="660">
        <v>3</v>
      </c>
      <c r="B180" s="661"/>
      <c r="C180" s="661"/>
      <c r="D180" s="661"/>
      <c r="E180" s="663" t="s">
        <v>756</v>
      </c>
      <c r="F180" s="660" t="s">
        <v>531</v>
      </c>
      <c r="G180" s="664"/>
      <c r="H180" s="665" t="s">
        <v>532</v>
      </c>
      <c r="I180" s="666">
        <v>6910</v>
      </c>
      <c r="J180" s="667">
        <v>19511</v>
      </c>
      <c r="K180" s="668">
        <f t="shared" si="76"/>
        <v>6910</v>
      </c>
      <c r="L180" s="669">
        <v>1290</v>
      </c>
      <c r="M180" s="667">
        <v>19511</v>
      </c>
      <c r="N180" s="670">
        <f t="shared" si="77"/>
        <v>1290</v>
      </c>
      <c r="O180" s="668">
        <f t="shared" si="78"/>
        <v>8200</v>
      </c>
      <c r="P180" s="669">
        <f t="shared" si="79"/>
        <v>410</v>
      </c>
      <c r="Q180" s="667">
        <v>19511</v>
      </c>
      <c r="R180" s="668">
        <f t="shared" si="80"/>
        <v>410</v>
      </c>
      <c r="S180" s="666">
        <f t="shared" si="81"/>
        <v>8610</v>
      </c>
      <c r="T180" s="723">
        <f t="shared" si="82"/>
        <v>0</v>
      </c>
      <c r="U180" s="659">
        <f t="shared" si="83"/>
        <v>0</v>
      </c>
    </row>
    <row r="181" spans="1:21" ht="18" customHeight="1">
      <c r="A181" s="660">
        <v>4</v>
      </c>
      <c r="B181" s="661"/>
      <c r="C181" s="661"/>
      <c r="D181" s="661"/>
      <c r="E181" s="663" t="s">
        <v>757</v>
      </c>
      <c r="F181" s="660" t="s">
        <v>531</v>
      </c>
      <c r="G181" s="664"/>
      <c r="H181" s="665" t="s">
        <v>532</v>
      </c>
      <c r="I181" s="666">
        <v>5760</v>
      </c>
      <c r="J181" s="667">
        <v>19511</v>
      </c>
      <c r="K181" s="668">
        <f t="shared" si="76"/>
        <v>5760</v>
      </c>
      <c r="L181" s="669">
        <v>2440</v>
      </c>
      <c r="M181" s="667">
        <v>19511</v>
      </c>
      <c r="N181" s="670">
        <f t="shared" si="77"/>
        <v>2440</v>
      </c>
      <c r="O181" s="668">
        <f t="shared" si="78"/>
        <v>8200</v>
      </c>
      <c r="P181" s="669">
        <f t="shared" si="79"/>
        <v>410</v>
      </c>
      <c r="Q181" s="667">
        <v>19511</v>
      </c>
      <c r="R181" s="668">
        <f t="shared" si="80"/>
        <v>410</v>
      </c>
      <c r="S181" s="666">
        <f t="shared" si="81"/>
        <v>8610</v>
      </c>
      <c r="T181" s="723">
        <f t="shared" si="82"/>
        <v>0</v>
      </c>
      <c r="U181" s="659">
        <f t="shared" si="83"/>
        <v>0</v>
      </c>
    </row>
    <row r="182" spans="1:21" ht="18" customHeight="1">
      <c r="A182" s="660">
        <v>5</v>
      </c>
      <c r="B182" s="661"/>
      <c r="C182" s="661"/>
      <c r="D182" s="661" t="s">
        <v>758</v>
      </c>
      <c r="E182" s="663" t="s">
        <v>759</v>
      </c>
      <c r="F182" s="648" t="s">
        <v>754</v>
      </c>
      <c r="G182" s="651"/>
      <c r="H182" s="652" t="s">
        <v>532</v>
      </c>
      <c r="I182" s="653">
        <v>7940</v>
      </c>
      <c r="J182" s="667">
        <v>19511</v>
      </c>
      <c r="K182" s="655">
        <f t="shared" si="76"/>
        <v>7940</v>
      </c>
      <c r="L182" s="656">
        <v>1500</v>
      </c>
      <c r="M182" s="667">
        <v>19511</v>
      </c>
      <c r="N182" s="670">
        <f t="shared" si="77"/>
        <v>1500</v>
      </c>
      <c r="O182" s="655">
        <f t="shared" si="78"/>
        <v>9440</v>
      </c>
      <c r="P182" s="656">
        <f>(I182+L182-U182)*5/100</f>
        <v>472</v>
      </c>
      <c r="Q182" s="757">
        <v>19511</v>
      </c>
      <c r="R182" s="687">
        <f t="shared" si="80"/>
        <v>472</v>
      </c>
      <c r="S182" s="688">
        <f t="shared" si="81"/>
        <v>9912</v>
      </c>
      <c r="T182" s="722">
        <f>(9440*1)-O182</f>
        <v>0</v>
      </c>
      <c r="U182" s="659">
        <f>+I182+L182-9440</f>
        <v>0</v>
      </c>
    </row>
    <row r="183" spans="1:21" ht="18" customHeight="1">
      <c r="A183" s="660"/>
      <c r="B183" s="661" t="s">
        <v>1361</v>
      </c>
      <c r="C183" s="661"/>
      <c r="D183" s="661"/>
      <c r="E183" s="663" t="s">
        <v>759</v>
      </c>
      <c r="F183" s="648" t="s">
        <v>754</v>
      </c>
      <c r="G183" s="1156" t="s">
        <v>1362</v>
      </c>
      <c r="H183" s="1157"/>
      <c r="I183" s="1157"/>
      <c r="J183" s="1158"/>
      <c r="K183" s="655">
        <f>1730*2</f>
        <v>3460</v>
      </c>
      <c r="L183" s="656" t="s">
        <v>1363</v>
      </c>
      <c r="M183" s="667"/>
      <c r="N183" s="670"/>
      <c r="O183" s="655">
        <v>-980</v>
      </c>
      <c r="P183" s="656"/>
      <c r="Q183" s="757"/>
      <c r="R183" s="687">
        <f>+(3460-980)*0.05</f>
        <v>124</v>
      </c>
      <c r="S183" s="807">
        <f>+K183+O183+R183</f>
        <v>2604</v>
      </c>
      <c r="T183" s="722"/>
      <c r="U183" s="659"/>
    </row>
    <row r="184" spans="1:21" ht="18" customHeight="1">
      <c r="A184" s="660">
        <v>6</v>
      </c>
      <c r="B184" s="661"/>
      <c r="C184" s="661"/>
      <c r="D184" s="661"/>
      <c r="E184" s="663" t="s">
        <v>760</v>
      </c>
      <c r="F184" s="660" t="s">
        <v>531</v>
      </c>
      <c r="G184" s="664"/>
      <c r="H184" s="665" t="s">
        <v>532</v>
      </c>
      <c r="I184" s="666">
        <v>6710</v>
      </c>
      <c r="J184" s="667">
        <v>19511</v>
      </c>
      <c r="K184" s="668">
        <f t="shared" si="76"/>
        <v>6710</v>
      </c>
      <c r="L184" s="669">
        <v>1490</v>
      </c>
      <c r="M184" s="667">
        <v>19511</v>
      </c>
      <c r="N184" s="670">
        <f t="shared" si="77"/>
        <v>1490</v>
      </c>
      <c r="O184" s="668">
        <f t="shared" si="78"/>
        <v>8200</v>
      </c>
      <c r="P184" s="669">
        <f t="shared" si="79"/>
        <v>410</v>
      </c>
      <c r="Q184" s="667">
        <v>19511</v>
      </c>
      <c r="R184" s="668">
        <f t="shared" si="80"/>
        <v>410</v>
      </c>
      <c r="S184" s="666">
        <f t="shared" si="81"/>
        <v>8610</v>
      </c>
      <c r="T184" s="723">
        <f t="shared" si="82"/>
        <v>0</v>
      </c>
      <c r="U184" s="659">
        <f t="shared" si="83"/>
        <v>0</v>
      </c>
    </row>
    <row r="185" spans="1:21" ht="18" customHeight="1">
      <c r="A185" s="660">
        <v>7</v>
      </c>
      <c r="B185" s="661"/>
      <c r="C185" s="661"/>
      <c r="D185" s="661" t="s">
        <v>761</v>
      </c>
      <c r="E185" s="663" t="s">
        <v>762</v>
      </c>
      <c r="F185" s="660" t="s">
        <v>531</v>
      </c>
      <c r="G185" s="665" t="s">
        <v>532</v>
      </c>
      <c r="H185" s="665"/>
      <c r="I185" s="666">
        <v>7940</v>
      </c>
      <c r="J185" s="667">
        <v>19511</v>
      </c>
      <c r="K185" s="668">
        <f t="shared" si="76"/>
        <v>7940</v>
      </c>
      <c r="L185" s="669">
        <v>1500</v>
      </c>
      <c r="M185" s="667">
        <v>19511</v>
      </c>
      <c r="N185" s="670">
        <f t="shared" si="77"/>
        <v>1500</v>
      </c>
      <c r="O185" s="668">
        <f t="shared" si="78"/>
        <v>9440</v>
      </c>
      <c r="P185" s="669">
        <f t="shared" si="79"/>
        <v>472</v>
      </c>
      <c r="Q185" s="667">
        <v>19511</v>
      </c>
      <c r="R185" s="668">
        <f t="shared" si="80"/>
        <v>472</v>
      </c>
      <c r="S185" s="790">
        <f t="shared" si="81"/>
        <v>9912</v>
      </c>
      <c r="T185" s="723">
        <v>0</v>
      </c>
      <c r="U185" s="659">
        <f>+I185+L185-9440</f>
        <v>0</v>
      </c>
    </row>
    <row r="186" spans="1:21" ht="18" customHeight="1">
      <c r="A186" s="660"/>
      <c r="B186" s="661" t="s">
        <v>1364</v>
      </c>
      <c r="C186" s="661"/>
      <c r="D186" s="661"/>
      <c r="E186" s="663" t="s">
        <v>762</v>
      </c>
      <c r="F186" s="660"/>
      <c r="G186" s="1159" t="s">
        <v>1365</v>
      </c>
      <c r="H186" s="1160"/>
      <c r="I186" s="1161"/>
      <c r="J186" s="667"/>
      <c r="K186" s="668">
        <f>2860*2</f>
        <v>5720</v>
      </c>
      <c r="L186" s="669"/>
      <c r="M186" s="667"/>
      <c r="N186" s="670"/>
      <c r="O186" s="668"/>
      <c r="P186" s="669"/>
      <c r="Q186" s="667"/>
      <c r="R186" s="668">
        <f>5720*0.05</f>
        <v>286</v>
      </c>
      <c r="S186" s="808">
        <f>+K186+R186</f>
        <v>6006</v>
      </c>
      <c r="T186" s="723"/>
      <c r="U186" s="659"/>
    </row>
    <row r="187" spans="1:21" ht="18" customHeight="1">
      <c r="A187" s="660">
        <v>8</v>
      </c>
      <c r="B187" s="661"/>
      <c r="C187" s="661"/>
      <c r="D187" s="661"/>
      <c r="E187" s="663" t="s">
        <v>763</v>
      </c>
      <c r="F187" s="660" t="s">
        <v>531</v>
      </c>
      <c r="G187" s="664"/>
      <c r="H187" s="665" t="s">
        <v>532</v>
      </c>
      <c r="I187" s="666">
        <v>6710</v>
      </c>
      <c r="J187" s="667">
        <v>19511</v>
      </c>
      <c r="K187" s="668">
        <f t="shared" si="76"/>
        <v>6710</v>
      </c>
      <c r="L187" s="669">
        <v>1490</v>
      </c>
      <c r="M187" s="667">
        <v>19511</v>
      </c>
      <c r="N187" s="670">
        <f t="shared" si="77"/>
        <v>1490</v>
      </c>
      <c r="O187" s="668">
        <f t="shared" si="78"/>
        <v>8200</v>
      </c>
      <c r="P187" s="669">
        <f t="shared" si="79"/>
        <v>410</v>
      </c>
      <c r="Q187" s="667">
        <v>19511</v>
      </c>
      <c r="R187" s="668">
        <f t="shared" si="80"/>
        <v>410</v>
      </c>
      <c r="S187" s="666">
        <f t="shared" si="81"/>
        <v>8610</v>
      </c>
      <c r="T187" s="723">
        <f aca="true" t="shared" si="84" ref="T187:T198">(8200*1)-O187</f>
        <v>0</v>
      </c>
      <c r="U187" s="659">
        <f aca="true" t="shared" si="85" ref="U187:U198">+I187+L187-8200</f>
        <v>0</v>
      </c>
    </row>
    <row r="188" spans="1:21" ht="18" customHeight="1">
      <c r="A188" s="660">
        <v>9</v>
      </c>
      <c r="B188" s="661"/>
      <c r="C188" s="661"/>
      <c r="D188" s="661" t="s">
        <v>764</v>
      </c>
      <c r="E188" s="663" t="s">
        <v>765</v>
      </c>
      <c r="F188" s="660" t="s">
        <v>531</v>
      </c>
      <c r="G188" s="664"/>
      <c r="H188" s="665" t="s">
        <v>532</v>
      </c>
      <c r="I188" s="666">
        <v>5970</v>
      </c>
      <c r="J188" s="667">
        <v>19511</v>
      </c>
      <c r="K188" s="668">
        <f t="shared" si="76"/>
        <v>5970</v>
      </c>
      <c r="L188" s="669">
        <v>2230</v>
      </c>
      <c r="M188" s="667">
        <v>19511</v>
      </c>
      <c r="N188" s="670">
        <f t="shared" si="77"/>
        <v>2230</v>
      </c>
      <c r="O188" s="668">
        <f t="shared" si="78"/>
        <v>8200</v>
      </c>
      <c r="P188" s="669">
        <f t="shared" si="79"/>
        <v>410</v>
      </c>
      <c r="Q188" s="667">
        <v>19511</v>
      </c>
      <c r="R188" s="668">
        <f t="shared" si="80"/>
        <v>410</v>
      </c>
      <c r="S188" s="666">
        <f t="shared" si="81"/>
        <v>8610</v>
      </c>
      <c r="T188" s="723">
        <f t="shared" si="84"/>
        <v>0</v>
      </c>
      <c r="U188" s="659">
        <f t="shared" si="85"/>
        <v>0</v>
      </c>
    </row>
    <row r="189" spans="1:21" ht="18" customHeight="1">
      <c r="A189" s="660">
        <v>10</v>
      </c>
      <c r="B189" s="661"/>
      <c r="C189" s="661"/>
      <c r="D189" s="661"/>
      <c r="E189" s="663" t="s">
        <v>766</v>
      </c>
      <c r="F189" s="660" t="s">
        <v>531</v>
      </c>
      <c r="G189" s="664"/>
      <c r="H189" s="665" t="s">
        <v>532</v>
      </c>
      <c r="I189" s="666">
        <v>7940</v>
      </c>
      <c r="J189" s="667">
        <v>19511</v>
      </c>
      <c r="K189" s="668">
        <f t="shared" si="76"/>
        <v>7940</v>
      </c>
      <c r="L189" s="669">
        <v>1500</v>
      </c>
      <c r="M189" s="667">
        <v>19511</v>
      </c>
      <c r="N189" s="670">
        <f t="shared" si="77"/>
        <v>1500</v>
      </c>
      <c r="O189" s="668">
        <f t="shared" si="78"/>
        <v>9440</v>
      </c>
      <c r="P189" s="669">
        <f t="shared" si="79"/>
        <v>472</v>
      </c>
      <c r="Q189" s="667">
        <v>19511</v>
      </c>
      <c r="R189" s="668">
        <f t="shared" si="80"/>
        <v>472</v>
      </c>
      <c r="S189" s="666">
        <f t="shared" si="81"/>
        <v>9912</v>
      </c>
      <c r="T189" s="723">
        <f>(9440*1)-O189</f>
        <v>0</v>
      </c>
      <c r="U189" s="659">
        <f>+I189+L189-9440</f>
        <v>0</v>
      </c>
    </row>
    <row r="190" spans="1:21" ht="18" customHeight="1">
      <c r="A190" s="660"/>
      <c r="B190" s="661" t="s">
        <v>1361</v>
      </c>
      <c r="C190" s="661"/>
      <c r="D190" s="661"/>
      <c r="E190" s="663" t="s">
        <v>766</v>
      </c>
      <c r="F190" s="648" t="s">
        <v>754</v>
      </c>
      <c r="G190" s="1156" t="s">
        <v>1362</v>
      </c>
      <c r="H190" s="1157"/>
      <c r="I190" s="1157"/>
      <c r="J190" s="1158"/>
      <c r="K190" s="655">
        <f>1730*2</f>
        <v>3460</v>
      </c>
      <c r="L190" s="656" t="s">
        <v>1363</v>
      </c>
      <c r="M190" s="667"/>
      <c r="N190" s="670"/>
      <c r="O190" s="655">
        <v>-980</v>
      </c>
      <c r="P190" s="656"/>
      <c r="Q190" s="757"/>
      <c r="R190" s="687">
        <f>+(3460-980)*0.05</f>
        <v>124</v>
      </c>
      <c r="S190" s="807">
        <f>+K190+O190+R190</f>
        <v>2604</v>
      </c>
      <c r="T190" s="722"/>
      <c r="U190" s="659"/>
    </row>
    <row r="191" spans="1:21" ht="18" customHeight="1">
      <c r="A191" s="660">
        <v>11</v>
      </c>
      <c r="B191" s="661"/>
      <c r="C191" s="661"/>
      <c r="D191" s="661" t="s">
        <v>767</v>
      </c>
      <c r="E191" s="663" t="s">
        <v>768</v>
      </c>
      <c r="F191" s="660" t="s">
        <v>531</v>
      </c>
      <c r="G191" s="664"/>
      <c r="H191" s="665" t="s">
        <v>532</v>
      </c>
      <c r="I191" s="666">
        <v>6210</v>
      </c>
      <c r="J191" s="667">
        <v>19511</v>
      </c>
      <c r="K191" s="668">
        <f t="shared" si="76"/>
        <v>6210</v>
      </c>
      <c r="L191" s="669">
        <v>1990</v>
      </c>
      <c r="M191" s="667">
        <v>19511</v>
      </c>
      <c r="N191" s="670">
        <f t="shared" si="77"/>
        <v>1990</v>
      </c>
      <c r="O191" s="668">
        <f t="shared" si="78"/>
        <v>8200</v>
      </c>
      <c r="P191" s="669">
        <f t="shared" si="79"/>
        <v>410</v>
      </c>
      <c r="Q191" s="667">
        <v>19511</v>
      </c>
      <c r="R191" s="668">
        <f t="shared" si="80"/>
        <v>410</v>
      </c>
      <c r="S191" s="666">
        <f t="shared" si="81"/>
        <v>8610</v>
      </c>
      <c r="T191" s="723">
        <f t="shared" si="84"/>
        <v>0</v>
      </c>
      <c r="U191" s="659">
        <f t="shared" si="85"/>
        <v>0</v>
      </c>
    </row>
    <row r="192" spans="1:21" ht="18" customHeight="1">
      <c r="A192" s="660">
        <v>12</v>
      </c>
      <c r="B192" s="661"/>
      <c r="C192" s="661"/>
      <c r="D192" s="661"/>
      <c r="E192" s="663" t="s">
        <v>769</v>
      </c>
      <c r="F192" s="660" t="s">
        <v>531</v>
      </c>
      <c r="G192" s="664"/>
      <c r="H192" s="665" t="s">
        <v>532</v>
      </c>
      <c r="I192" s="666">
        <v>6710</v>
      </c>
      <c r="J192" s="667">
        <v>19511</v>
      </c>
      <c r="K192" s="668">
        <f t="shared" si="76"/>
        <v>6710</v>
      </c>
      <c r="L192" s="669">
        <v>1490</v>
      </c>
      <c r="M192" s="667">
        <v>19511</v>
      </c>
      <c r="N192" s="670">
        <f t="shared" si="77"/>
        <v>1490</v>
      </c>
      <c r="O192" s="668">
        <f t="shared" si="78"/>
        <v>8200</v>
      </c>
      <c r="P192" s="669">
        <f t="shared" si="79"/>
        <v>410</v>
      </c>
      <c r="Q192" s="667">
        <v>19511</v>
      </c>
      <c r="R192" s="668">
        <f t="shared" si="80"/>
        <v>410</v>
      </c>
      <c r="S192" s="666">
        <f t="shared" si="81"/>
        <v>8610</v>
      </c>
      <c r="T192" s="723">
        <f t="shared" si="84"/>
        <v>0</v>
      </c>
      <c r="U192" s="659">
        <f t="shared" si="85"/>
        <v>0</v>
      </c>
    </row>
    <row r="193" spans="1:21" ht="18" customHeight="1">
      <c r="A193" s="660">
        <v>13</v>
      </c>
      <c r="B193" s="661"/>
      <c r="C193" s="661"/>
      <c r="D193" s="661"/>
      <c r="E193" s="663" t="s">
        <v>770</v>
      </c>
      <c r="F193" s="660" t="s">
        <v>531</v>
      </c>
      <c r="G193" s="664"/>
      <c r="H193" s="665" t="s">
        <v>532</v>
      </c>
      <c r="I193" s="666">
        <v>6710</v>
      </c>
      <c r="J193" s="667">
        <v>19511</v>
      </c>
      <c r="K193" s="668">
        <f t="shared" si="76"/>
        <v>6710</v>
      </c>
      <c r="L193" s="669">
        <v>1490</v>
      </c>
      <c r="M193" s="667">
        <v>19511</v>
      </c>
      <c r="N193" s="670">
        <f t="shared" si="77"/>
        <v>1490</v>
      </c>
      <c r="O193" s="668">
        <f t="shared" si="78"/>
        <v>8200</v>
      </c>
      <c r="P193" s="669">
        <f t="shared" si="79"/>
        <v>410</v>
      </c>
      <c r="Q193" s="667">
        <v>19511</v>
      </c>
      <c r="R193" s="668">
        <f t="shared" si="80"/>
        <v>410</v>
      </c>
      <c r="S193" s="666">
        <f t="shared" si="81"/>
        <v>8610</v>
      </c>
      <c r="T193" s="723">
        <f t="shared" si="84"/>
        <v>0</v>
      </c>
      <c r="U193" s="659">
        <f t="shared" si="85"/>
        <v>0</v>
      </c>
    </row>
    <row r="194" spans="1:21" ht="18" customHeight="1">
      <c r="A194" s="660">
        <v>14</v>
      </c>
      <c r="B194" s="661"/>
      <c r="C194" s="661"/>
      <c r="D194" s="661"/>
      <c r="E194" s="663" t="s">
        <v>771</v>
      </c>
      <c r="F194" s="660" t="s">
        <v>531</v>
      </c>
      <c r="G194" s="664"/>
      <c r="H194" s="665" t="s">
        <v>532</v>
      </c>
      <c r="I194" s="666">
        <v>5760</v>
      </c>
      <c r="J194" s="667">
        <v>19511</v>
      </c>
      <c r="K194" s="668">
        <f t="shared" si="76"/>
        <v>5760</v>
      </c>
      <c r="L194" s="669">
        <v>2440</v>
      </c>
      <c r="M194" s="667">
        <v>19511</v>
      </c>
      <c r="N194" s="670">
        <f t="shared" si="77"/>
        <v>2440</v>
      </c>
      <c r="O194" s="668">
        <f t="shared" si="78"/>
        <v>8200</v>
      </c>
      <c r="P194" s="669">
        <f t="shared" si="79"/>
        <v>410</v>
      </c>
      <c r="Q194" s="667">
        <v>19511</v>
      </c>
      <c r="R194" s="668">
        <f t="shared" si="80"/>
        <v>410</v>
      </c>
      <c r="S194" s="666">
        <f t="shared" si="81"/>
        <v>8610</v>
      </c>
      <c r="T194" s="723">
        <f t="shared" si="84"/>
        <v>0</v>
      </c>
      <c r="U194" s="659">
        <f t="shared" si="85"/>
        <v>0</v>
      </c>
    </row>
    <row r="195" spans="1:21" ht="18" customHeight="1">
      <c r="A195" s="660">
        <v>15</v>
      </c>
      <c r="B195" s="661"/>
      <c r="C195" s="661"/>
      <c r="D195" s="661" t="s">
        <v>772</v>
      </c>
      <c r="E195" s="663" t="s">
        <v>773</v>
      </c>
      <c r="F195" s="660" t="s">
        <v>531</v>
      </c>
      <c r="G195" s="664"/>
      <c r="H195" s="665" t="s">
        <v>532</v>
      </c>
      <c r="I195" s="666">
        <v>5760</v>
      </c>
      <c r="J195" s="667">
        <v>19511</v>
      </c>
      <c r="K195" s="668">
        <f t="shared" si="76"/>
        <v>5760</v>
      </c>
      <c r="L195" s="669">
        <v>2440</v>
      </c>
      <c r="M195" s="667">
        <v>19511</v>
      </c>
      <c r="N195" s="670">
        <f t="shared" si="77"/>
        <v>2440</v>
      </c>
      <c r="O195" s="668">
        <f t="shared" si="78"/>
        <v>8200</v>
      </c>
      <c r="P195" s="669">
        <f t="shared" si="79"/>
        <v>410</v>
      </c>
      <c r="Q195" s="667">
        <v>19511</v>
      </c>
      <c r="R195" s="668">
        <f t="shared" si="80"/>
        <v>410</v>
      </c>
      <c r="S195" s="666">
        <f t="shared" si="81"/>
        <v>8610</v>
      </c>
      <c r="T195" s="723">
        <f t="shared" si="84"/>
        <v>0</v>
      </c>
      <c r="U195" s="659">
        <f t="shared" si="85"/>
        <v>0</v>
      </c>
    </row>
    <row r="196" spans="1:21" ht="18" customHeight="1">
      <c r="A196" s="660">
        <v>16</v>
      </c>
      <c r="B196" s="661"/>
      <c r="C196" s="661"/>
      <c r="D196" s="672"/>
      <c r="E196" s="663" t="s">
        <v>774</v>
      </c>
      <c r="F196" s="660" t="s">
        <v>531</v>
      </c>
      <c r="G196" s="664"/>
      <c r="H196" s="665" t="s">
        <v>532</v>
      </c>
      <c r="I196" s="666">
        <v>5970</v>
      </c>
      <c r="J196" s="667">
        <v>19511</v>
      </c>
      <c r="K196" s="668">
        <f t="shared" si="76"/>
        <v>5970</v>
      </c>
      <c r="L196" s="669">
        <v>2230</v>
      </c>
      <c r="M196" s="667">
        <v>19511</v>
      </c>
      <c r="N196" s="670">
        <f t="shared" si="77"/>
        <v>2230</v>
      </c>
      <c r="O196" s="668">
        <f t="shared" si="78"/>
        <v>8200</v>
      </c>
      <c r="P196" s="669">
        <f t="shared" si="79"/>
        <v>410</v>
      </c>
      <c r="Q196" s="667">
        <v>19511</v>
      </c>
      <c r="R196" s="668">
        <f t="shared" si="80"/>
        <v>410</v>
      </c>
      <c r="S196" s="666">
        <f t="shared" si="81"/>
        <v>8610</v>
      </c>
      <c r="T196" s="723">
        <f t="shared" si="84"/>
        <v>0</v>
      </c>
      <c r="U196" s="659">
        <f t="shared" si="85"/>
        <v>0</v>
      </c>
    </row>
    <row r="197" spans="1:21" ht="18" customHeight="1">
      <c r="A197" s="660">
        <v>17</v>
      </c>
      <c r="B197" s="661"/>
      <c r="C197" s="661"/>
      <c r="D197" s="661"/>
      <c r="E197" s="663" t="s">
        <v>775</v>
      </c>
      <c r="F197" s="660" t="s">
        <v>531</v>
      </c>
      <c r="G197" s="664"/>
      <c r="H197" s="665" t="s">
        <v>532</v>
      </c>
      <c r="I197" s="666">
        <v>6910</v>
      </c>
      <c r="J197" s="667">
        <v>19511</v>
      </c>
      <c r="K197" s="668">
        <f t="shared" si="76"/>
        <v>6910</v>
      </c>
      <c r="L197" s="669">
        <v>1290</v>
      </c>
      <c r="M197" s="667">
        <v>19511</v>
      </c>
      <c r="N197" s="670">
        <f t="shared" si="77"/>
        <v>1290</v>
      </c>
      <c r="O197" s="668">
        <f t="shared" si="78"/>
        <v>8200</v>
      </c>
      <c r="P197" s="669">
        <f t="shared" si="79"/>
        <v>410</v>
      </c>
      <c r="Q197" s="667">
        <v>19511</v>
      </c>
      <c r="R197" s="668">
        <f t="shared" si="80"/>
        <v>410</v>
      </c>
      <c r="S197" s="666">
        <f t="shared" si="81"/>
        <v>8610</v>
      </c>
      <c r="T197" s="723">
        <f t="shared" si="84"/>
        <v>0</v>
      </c>
      <c r="U197" s="659">
        <f t="shared" si="85"/>
        <v>0</v>
      </c>
    </row>
    <row r="198" spans="1:21" ht="18" customHeight="1">
      <c r="A198" s="758">
        <v>18</v>
      </c>
      <c r="B198" s="760"/>
      <c r="C198" s="760"/>
      <c r="D198" s="760"/>
      <c r="E198" s="761" t="s">
        <v>776</v>
      </c>
      <c r="F198" s="758" t="s">
        <v>531</v>
      </c>
      <c r="G198" s="762"/>
      <c r="H198" s="763" t="s">
        <v>532</v>
      </c>
      <c r="I198" s="764">
        <v>5760</v>
      </c>
      <c r="J198" s="667">
        <v>19511</v>
      </c>
      <c r="K198" s="802">
        <f t="shared" si="76"/>
        <v>5760</v>
      </c>
      <c r="L198" s="803">
        <v>2440</v>
      </c>
      <c r="M198" s="667">
        <v>19511</v>
      </c>
      <c r="N198" s="670">
        <f t="shared" si="77"/>
        <v>2440</v>
      </c>
      <c r="O198" s="802">
        <f t="shared" si="78"/>
        <v>8200</v>
      </c>
      <c r="P198" s="803">
        <f t="shared" si="79"/>
        <v>410</v>
      </c>
      <c r="Q198" s="667">
        <v>19511</v>
      </c>
      <c r="R198" s="668">
        <f t="shared" si="80"/>
        <v>410</v>
      </c>
      <c r="S198" s="697">
        <f t="shared" si="81"/>
        <v>8610</v>
      </c>
      <c r="T198" s="723">
        <f t="shared" si="84"/>
        <v>0</v>
      </c>
      <c r="U198" s="659">
        <f t="shared" si="85"/>
        <v>0</v>
      </c>
    </row>
    <row r="199" spans="1:21" ht="18" customHeight="1">
      <c r="A199" s="674"/>
      <c r="B199" s="1147" t="s">
        <v>777</v>
      </c>
      <c r="C199" s="1148"/>
      <c r="D199" s="1148"/>
      <c r="E199" s="1149"/>
      <c r="F199" s="674"/>
      <c r="G199" s="675"/>
      <c r="H199" s="676"/>
      <c r="I199" s="677">
        <f>SUM(I178:I198)</f>
        <v>119090</v>
      </c>
      <c r="J199" s="677"/>
      <c r="K199" s="677">
        <f>SUM(K178:K198)</f>
        <v>131730</v>
      </c>
      <c r="L199" s="677">
        <f>SUM(L178:L198)</f>
        <v>32230</v>
      </c>
      <c r="M199" s="677"/>
      <c r="N199" s="677"/>
      <c r="O199" s="677">
        <f>SUM(O178:O198)</f>
        <v>149360</v>
      </c>
      <c r="P199" s="677">
        <f>SUM(P178:P198)</f>
        <v>7566</v>
      </c>
      <c r="Q199" s="677"/>
      <c r="R199" s="677">
        <f>SUM(R178:R198)</f>
        <v>8100</v>
      </c>
      <c r="S199" s="678">
        <f>SUM(S178:S198)</f>
        <v>170100</v>
      </c>
      <c r="T199" s="809"/>
      <c r="U199" s="659"/>
    </row>
    <row r="200" spans="1:21" ht="18" customHeight="1">
      <c r="A200" s="747">
        <v>1</v>
      </c>
      <c r="B200" s="748" t="s">
        <v>61</v>
      </c>
      <c r="C200" s="736" t="s">
        <v>778</v>
      </c>
      <c r="D200" s="736" t="s">
        <v>779</v>
      </c>
      <c r="E200" s="736" t="s">
        <v>780</v>
      </c>
      <c r="F200" s="810" t="s">
        <v>531</v>
      </c>
      <c r="G200" s="747"/>
      <c r="H200" s="652" t="s">
        <v>532</v>
      </c>
      <c r="I200" s="656">
        <v>6210</v>
      </c>
      <c r="J200" s="667">
        <v>19511</v>
      </c>
      <c r="K200" s="655">
        <f aca="true" t="shared" si="86" ref="K200:K206">I200*1</f>
        <v>6210</v>
      </c>
      <c r="L200" s="656">
        <v>1990</v>
      </c>
      <c r="M200" s="667">
        <v>19511</v>
      </c>
      <c r="N200" s="670">
        <f aca="true" t="shared" si="87" ref="N200:N206">L200*1</f>
        <v>1990</v>
      </c>
      <c r="O200" s="655">
        <f aca="true" t="shared" si="88" ref="O200:O206">+K200+N200</f>
        <v>8200</v>
      </c>
      <c r="P200" s="669">
        <f aca="true" t="shared" si="89" ref="P200:P206">(I200+L200-U200)*5/100</f>
        <v>410</v>
      </c>
      <c r="Q200" s="667">
        <v>19511</v>
      </c>
      <c r="R200" s="668">
        <f aca="true" t="shared" si="90" ref="R200:R206">P200*1</f>
        <v>410</v>
      </c>
      <c r="S200" s="653">
        <f aca="true" t="shared" si="91" ref="S200:S206">SUM(K200,N200,R200)</f>
        <v>8610</v>
      </c>
      <c r="T200" s="658">
        <f aca="true" t="shared" si="92" ref="T200:T206">(8200*1)-O200</f>
        <v>0</v>
      </c>
      <c r="U200" s="659">
        <f aca="true" t="shared" si="93" ref="U200:U206">+I200+L200-8200</f>
        <v>0</v>
      </c>
    </row>
    <row r="201" spans="1:21" ht="18" customHeight="1">
      <c r="A201" s="709">
        <v>2</v>
      </c>
      <c r="B201" s="781" t="s">
        <v>781</v>
      </c>
      <c r="C201" s="737"/>
      <c r="D201" s="737"/>
      <c r="E201" s="737" t="s">
        <v>782</v>
      </c>
      <c r="F201" s="709" t="s">
        <v>531</v>
      </c>
      <c r="G201" s="709"/>
      <c r="H201" s="665" t="s">
        <v>532</v>
      </c>
      <c r="I201" s="669">
        <v>5970</v>
      </c>
      <c r="J201" s="667">
        <v>19511</v>
      </c>
      <c r="K201" s="668">
        <f t="shared" si="86"/>
        <v>5970</v>
      </c>
      <c r="L201" s="669">
        <v>2230</v>
      </c>
      <c r="M201" s="667">
        <v>19511</v>
      </c>
      <c r="N201" s="670">
        <f t="shared" si="87"/>
        <v>2230</v>
      </c>
      <c r="O201" s="668">
        <f t="shared" si="88"/>
        <v>8200</v>
      </c>
      <c r="P201" s="669">
        <f t="shared" si="89"/>
        <v>410</v>
      </c>
      <c r="Q201" s="667">
        <v>19511</v>
      </c>
      <c r="R201" s="668">
        <f t="shared" si="90"/>
        <v>410</v>
      </c>
      <c r="S201" s="666">
        <f t="shared" si="91"/>
        <v>8610</v>
      </c>
      <c r="T201" s="671">
        <f t="shared" si="92"/>
        <v>0</v>
      </c>
      <c r="U201" s="659">
        <f t="shared" si="93"/>
        <v>0</v>
      </c>
    </row>
    <row r="202" spans="1:21" ht="18" customHeight="1">
      <c r="A202" s="709">
        <v>3</v>
      </c>
      <c r="B202" s="737"/>
      <c r="C202" s="737"/>
      <c r="D202" s="737" t="s">
        <v>783</v>
      </c>
      <c r="E202" s="737" t="s">
        <v>784</v>
      </c>
      <c r="F202" s="709" t="s">
        <v>531</v>
      </c>
      <c r="G202" s="709"/>
      <c r="H202" s="665" t="s">
        <v>532</v>
      </c>
      <c r="I202" s="669">
        <v>6460</v>
      </c>
      <c r="J202" s="667">
        <v>19511</v>
      </c>
      <c r="K202" s="668">
        <f t="shared" si="86"/>
        <v>6460</v>
      </c>
      <c r="L202" s="669">
        <v>1740</v>
      </c>
      <c r="M202" s="667">
        <v>19511</v>
      </c>
      <c r="N202" s="670">
        <f t="shared" si="87"/>
        <v>1740</v>
      </c>
      <c r="O202" s="668">
        <f t="shared" si="88"/>
        <v>8200</v>
      </c>
      <c r="P202" s="669">
        <f t="shared" si="89"/>
        <v>410</v>
      </c>
      <c r="Q202" s="667">
        <v>19511</v>
      </c>
      <c r="R202" s="668">
        <f t="shared" si="90"/>
        <v>410</v>
      </c>
      <c r="S202" s="666">
        <f t="shared" si="91"/>
        <v>8610</v>
      </c>
      <c r="T202" s="671">
        <f t="shared" si="92"/>
        <v>0</v>
      </c>
      <c r="U202" s="659">
        <f t="shared" si="93"/>
        <v>0</v>
      </c>
    </row>
    <row r="203" spans="1:21" ht="18" customHeight="1">
      <c r="A203" s="713">
        <v>4</v>
      </c>
      <c r="B203" s="738"/>
      <c r="C203" s="738"/>
      <c r="D203" s="738"/>
      <c r="E203" s="738" t="s">
        <v>785</v>
      </c>
      <c r="F203" s="713" t="s">
        <v>531</v>
      </c>
      <c r="G203" s="713"/>
      <c r="H203" s="694" t="s">
        <v>532</v>
      </c>
      <c r="I203" s="696">
        <v>6210</v>
      </c>
      <c r="J203" s="667">
        <v>19511</v>
      </c>
      <c r="K203" s="668">
        <f t="shared" si="86"/>
        <v>6210</v>
      </c>
      <c r="L203" s="696">
        <v>1990</v>
      </c>
      <c r="M203" s="667">
        <v>19511</v>
      </c>
      <c r="N203" s="670">
        <f t="shared" si="87"/>
        <v>1990</v>
      </c>
      <c r="O203" s="698">
        <f t="shared" si="88"/>
        <v>8200</v>
      </c>
      <c r="P203" s="669">
        <f t="shared" si="89"/>
        <v>410</v>
      </c>
      <c r="Q203" s="667">
        <v>19511</v>
      </c>
      <c r="R203" s="668">
        <f t="shared" si="90"/>
        <v>410</v>
      </c>
      <c r="S203" s="695">
        <f t="shared" si="91"/>
        <v>8610</v>
      </c>
      <c r="T203" s="671">
        <f t="shared" si="92"/>
        <v>0</v>
      </c>
      <c r="U203" s="659">
        <f t="shared" si="93"/>
        <v>0</v>
      </c>
    </row>
    <row r="204" spans="1:21" ht="18" customHeight="1">
      <c r="A204" s="709">
        <v>5</v>
      </c>
      <c r="B204" s="737"/>
      <c r="C204" s="737"/>
      <c r="D204" s="737" t="s">
        <v>786</v>
      </c>
      <c r="E204" s="737" t="s">
        <v>787</v>
      </c>
      <c r="F204" s="713" t="s">
        <v>531</v>
      </c>
      <c r="G204" s="713"/>
      <c r="H204" s="694" t="s">
        <v>532</v>
      </c>
      <c r="I204" s="696">
        <v>6460</v>
      </c>
      <c r="J204" s="667">
        <v>19511</v>
      </c>
      <c r="K204" s="668">
        <f t="shared" si="86"/>
        <v>6460</v>
      </c>
      <c r="L204" s="696">
        <v>1740</v>
      </c>
      <c r="M204" s="667">
        <v>19511</v>
      </c>
      <c r="N204" s="670">
        <f t="shared" si="87"/>
        <v>1740</v>
      </c>
      <c r="O204" s="698">
        <f t="shared" si="88"/>
        <v>8200</v>
      </c>
      <c r="P204" s="669">
        <f t="shared" si="89"/>
        <v>410</v>
      </c>
      <c r="Q204" s="667">
        <v>19511</v>
      </c>
      <c r="R204" s="668">
        <f t="shared" si="90"/>
        <v>410</v>
      </c>
      <c r="S204" s="695">
        <f t="shared" si="91"/>
        <v>8610</v>
      </c>
      <c r="T204" s="671">
        <f t="shared" si="92"/>
        <v>0</v>
      </c>
      <c r="U204" s="659">
        <f t="shared" si="93"/>
        <v>0</v>
      </c>
    </row>
    <row r="205" spans="1:21" ht="18" customHeight="1">
      <c r="A205" s="713">
        <v>6</v>
      </c>
      <c r="B205" s="737"/>
      <c r="C205" s="737"/>
      <c r="D205" s="737" t="s">
        <v>788</v>
      </c>
      <c r="E205" s="737" t="s">
        <v>789</v>
      </c>
      <c r="F205" s="713" t="s">
        <v>531</v>
      </c>
      <c r="G205" s="713"/>
      <c r="H205" s="694" t="s">
        <v>532</v>
      </c>
      <c r="I205" s="696">
        <v>6460</v>
      </c>
      <c r="J205" s="667">
        <v>19511</v>
      </c>
      <c r="K205" s="668">
        <f t="shared" si="86"/>
        <v>6460</v>
      </c>
      <c r="L205" s="696">
        <v>1740</v>
      </c>
      <c r="M205" s="667">
        <v>19511</v>
      </c>
      <c r="N205" s="670">
        <f t="shared" si="87"/>
        <v>1740</v>
      </c>
      <c r="O205" s="698">
        <f t="shared" si="88"/>
        <v>8200</v>
      </c>
      <c r="P205" s="669">
        <f t="shared" si="89"/>
        <v>410</v>
      </c>
      <c r="Q205" s="667">
        <v>19511</v>
      </c>
      <c r="R205" s="668">
        <f t="shared" si="90"/>
        <v>410</v>
      </c>
      <c r="S205" s="695">
        <f t="shared" si="91"/>
        <v>8610</v>
      </c>
      <c r="T205" s="671">
        <f t="shared" si="92"/>
        <v>0</v>
      </c>
      <c r="U205" s="659">
        <f t="shared" si="93"/>
        <v>0</v>
      </c>
    </row>
    <row r="206" spans="1:21" ht="18" customHeight="1">
      <c r="A206" s="709">
        <v>7</v>
      </c>
      <c r="B206" s="749"/>
      <c r="C206" s="749"/>
      <c r="D206" s="749" t="s">
        <v>790</v>
      </c>
      <c r="E206" s="749" t="s">
        <v>791</v>
      </c>
      <c r="F206" s="713" t="s">
        <v>531</v>
      </c>
      <c r="G206" s="713"/>
      <c r="H206" s="694" t="s">
        <v>532</v>
      </c>
      <c r="I206" s="696">
        <v>6460</v>
      </c>
      <c r="J206" s="667">
        <v>19511</v>
      </c>
      <c r="K206" s="668">
        <f t="shared" si="86"/>
        <v>6460</v>
      </c>
      <c r="L206" s="696">
        <v>1740</v>
      </c>
      <c r="M206" s="667">
        <v>19511</v>
      </c>
      <c r="N206" s="670">
        <f t="shared" si="87"/>
        <v>1740</v>
      </c>
      <c r="O206" s="698">
        <f t="shared" si="88"/>
        <v>8200</v>
      </c>
      <c r="P206" s="669">
        <f t="shared" si="89"/>
        <v>410</v>
      </c>
      <c r="Q206" s="667">
        <v>19511</v>
      </c>
      <c r="R206" s="668">
        <f t="shared" si="90"/>
        <v>410</v>
      </c>
      <c r="S206" s="695">
        <f t="shared" si="91"/>
        <v>8610</v>
      </c>
      <c r="T206" s="671">
        <f t="shared" si="92"/>
        <v>0</v>
      </c>
      <c r="U206" s="659">
        <f t="shared" si="93"/>
        <v>0</v>
      </c>
    </row>
    <row r="207" spans="1:21" ht="18" customHeight="1">
      <c r="A207" s="674"/>
      <c r="B207" s="1147" t="s">
        <v>792</v>
      </c>
      <c r="C207" s="1148"/>
      <c r="D207" s="1148"/>
      <c r="E207" s="1149"/>
      <c r="F207" s="674"/>
      <c r="G207" s="675"/>
      <c r="H207" s="676"/>
      <c r="I207" s="677">
        <f>SUM(I200:I206)</f>
        <v>44230</v>
      </c>
      <c r="J207" s="677"/>
      <c r="K207" s="677">
        <f>SUM(K200:K206)</f>
        <v>44230</v>
      </c>
      <c r="L207" s="677">
        <f>SUM(L200:L206)</f>
        <v>13170</v>
      </c>
      <c r="M207" s="677"/>
      <c r="N207" s="677"/>
      <c r="O207" s="677">
        <f>SUM(O200:O206)</f>
        <v>57400</v>
      </c>
      <c r="P207" s="677">
        <f>SUM(P200:P206)</f>
        <v>2870</v>
      </c>
      <c r="Q207" s="677"/>
      <c r="R207" s="677">
        <f>SUM(R200:R206)</f>
        <v>2870</v>
      </c>
      <c r="S207" s="678">
        <f>SUM(S200:S206)</f>
        <v>60270</v>
      </c>
      <c r="T207" s="678"/>
      <c r="U207" s="679"/>
    </row>
    <row r="208" spans="1:21" ht="18" customHeight="1">
      <c r="A208" s="786">
        <v>1</v>
      </c>
      <c r="B208" s="811" t="s">
        <v>793</v>
      </c>
      <c r="C208" s="787" t="s">
        <v>19</v>
      </c>
      <c r="D208" s="787" t="s">
        <v>794</v>
      </c>
      <c r="E208" s="788" t="s">
        <v>795</v>
      </c>
      <c r="F208" s="786" t="s">
        <v>531</v>
      </c>
      <c r="G208" s="789"/>
      <c r="H208" s="706" t="s">
        <v>532</v>
      </c>
      <c r="I208" s="688">
        <v>6460</v>
      </c>
      <c r="J208" s="667">
        <v>19511</v>
      </c>
      <c r="K208" s="687">
        <f aca="true" t="shared" si="94" ref="K208:K215">I208*1</f>
        <v>6460</v>
      </c>
      <c r="L208" s="707">
        <v>1740</v>
      </c>
      <c r="M208" s="667">
        <v>19511</v>
      </c>
      <c r="N208" s="670">
        <f aca="true" t="shared" si="95" ref="N208:N215">L208*1</f>
        <v>1740</v>
      </c>
      <c r="O208" s="687">
        <f aca="true" t="shared" si="96" ref="O208:O215">+K208+N208</f>
        <v>8200</v>
      </c>
      <c r="P208" s="707">
        <f aca="true" t="shared" si="97" ref="P208:P215">(I208+L208)*5/100</f>
        <v>410</v>
      </c>
      <c r="Q208" s="667">
        <v>19511</v>
      </c>
      <c r="R208" s="668">
        <f aca="true" t="shared" si="98" ref="R208:R215">P208*1</f>
        <v>410</v>
      </c>
      <c r="S208" s="688">
        <f aca="true" t="shared" si="99" ref="S208:S215">+K208+N208+R208</f>
        <v>8610</v>
      </c>
      <c r="T208" s="722">
        <f>(8200*1)-O208</f>
        <v>0</v>
      </c>
      <c r="U208" s="659">
        <f>+I208+L208-8200</f>
        <v>0</v>
      </c>
    </row>
    <row r="209" spans="1:21" ht="18" customHeight="1">
      <c r="A209" s="660">
        <v>2</v>
      </c>
      <c r="B209" s="661"/>
      <c r="C209" s="711"/>
      <c r="D209" s="661"/>
      <c r="E209" s="663" t="s">
        <v>796</v>
      </c>
      <c r="F209" s="660" t="s">
        <v>531</v>
      </c>
      <c r="G209" s="664"/>
      <c r="H209" s="665" t="s">
        <v>532</v>
      </c>
      <c r="I209" s="666">
        <v>6460</v>
      </c>
      <c r="J209" s="667">
        <v>19511</v>
      </c>
      <c r="K209" s="668">
        <f t="shared" si="94"/>
        <v>6460</v>
      </c>
      <c r="L209" s="669">
        <v>1740</v>
      </c>
      <c r="M209" s="667">
        <v>19511</v>
      </c>
      <c r="N209" s="670">
        <f t="shared" si="95"/>
        <v>1740</v>
      </c>
      <c r="O209" s="668">
        <f t="shared" si="96"/>
        <v>8200</v>
      </c>
      <c r="P209" s="669">
        <f t="shared" si="97"/>
        <v>410</v>
      </c>
      <c r="Q209" s="667">
        <v>19511</v>
      </c>
      <c r="R209" s="668">
        <f t="shared" si="98"/>
        <v>410</v>
      </c>
      <c r="S209" s="666">
        <f t="shared" si="99"/>
        <v>8610</v>
      </c>
      <c r="T209" s="723">
        <f>(8200*1)-O209</f>
        <v>0</v>
      </c>
      <c r="U209" s="659">
        <f>+I209+L209-8200</f>
        <v>0</v>
      </c>
    </row>
    <row r="210" spans="1:21" ht="18" customHeight="1">
      <c r="A210" s="660">
        <v>3</v>
      </c>
      <c r="B210" s="661"/>
      <c r="C210" s="661"/>
      <c r="D210" s="661" t="s">
        <v>797</v>
      </c>
      <c r="E210" s="663" t="s">
        <v>798</v>
      </c>
      <c r="F210" s="660" t="s">
        <v>531</v>
      </c>
      <c r="G210" s="664"/>
      <c r="H210" s="665" t="s">
        <v>532</v>
      </c>
      <c r="I210" s="666">
        <v>6460</v>
      </c>
      <c r="J210" s="667">
        <v>19511</v>
      </c>
      <c r="K210" s="668">
        <f t="shared" si="94"/>
        <v>6460</v>
      </c>
      <c r="L210" s="669">
        <v>1740</v>
      </c>
      <c r="M210" s="667">
        <v>19511</v>
      </c>
      <c r="N210" s="670">
        <f t="shared" si="95"/>
        <v>1740</v>
      </c>
      <c r="O210" s="668">
        <f t="shared" si="96"/>
        <v>8200</v>
      </c>
      <c r="P210" s="669">
        <f t="shared" si="97"/>
        <v>410</v>
      </c>
      <c r="Q210" s="667">
        <v>19511</v>
      </c>
      <c r="R210" s="668">
        <f t="shared" si="98"/>
        <v>410</v>
      </c>
      <c r="S210" s="666">
        <f t="shared" si="99"/>
        <v>8610</v>
      </c>
      <c r="T210" s="723">
        <f>(8200*1)-O210</f>
        <v>0</v>
      </c>
      <c r="U210" s="659">
        <f>+I210+L210-8200</f>
        <v>0</v>
      </c>
    </row>
    <row r="211" spans="1:21" ht="18" customHeight="1">
      <c r="A211" s="660">
        <v>4</v>
      </c>
      <c r="B211" s="661"/>
      <c r="C211" s="661"/>
      <c r="D211" s="661" t="s">
        <v>799</v>
      </c>
      <c r="E211" s="663" t="s">
        <v>800</v>
      </c>
      <c r="F211" s="660" t="s">
        <v>531</v>
      </c>
      <c r="G211" s="664"/>
      <c r="H211" s="665" t="s">
        <v>532</v>
      </c>
      <c r="I211" s="666">
        <v>6210</v>
      </c>
      <c r="J211" s="667">
        <v>19511</v>
      </c>
      <c r="K211" s="668">
        <f t="shared" si="94"/>
        <v>6210</v>
      </c>
      <c r="L211" s="669">
        <v>1990</v>
      </c>
      <c r="M211" s="667">
        <v>19511</v>
      </c>
      <c r="N211" s="670">
        <f t="shared" si="95"/>
        <v>1990</v>
      </c>
      <c r="O211" s="668">
        <f t="shared" si="96"/>
        <v>8200</v>
      </c>
      <c r="P211" s="669">
        <f t="shared" si="97"/>
        <v>410</v>
      </c>
      <c r="Q211" s="667">
        <v>19511</v>
      </c>
      <c r="R211" s="668">
        <f t="shared" si="98"/>
        <v>410</v>
      </c>
      <c r="S211" s="666">
        <f t="shared" si="99"/>
        <v>8610</v>
      </c>
      <c r="T211" s="723">
        <f>(8200*1)-O211</f>
        <v>0</v>
      </c>
      <c r="U211" s="659">
        <f>+I211+L211-8200</f>
        <v>0</v>
      </c>
    </row>
    <row r="212" spans="1:21" ht="18" customHeight="1">
      <c r="A212" s="660">
        <v>5</v>
      </c>
      <c r="B212" s="661"/>
      <c r="C212" s="661"/>
      <c r="D212" s="661"/>
      <c r="E212" s="663" t="s">
        <v>801</v>
      </c>
      <c r="F212" s="660" t="s">
        <v>531</v>
      </c>
      <c r="G212" s="665" t="s">
        <v>532</v>
      </c>
      <c r="H212" s="665"/>
      <c r="I212" s="666">
        <v>5080</v>
      </c>
      <c r="J212" s="667">
        <v>19511</v>
      </c>
      <c r="K212" s="668">
        <f t="shared" si="94"/>
        <v>5080</v>
      </c>
      <c r="L212" s="669">
        <v>1500</v>
      </c>
      <c r="M212" s="667">
        <v>19511</v>
      </c>
      <c r="N212" s="670">
        <f t="shared" si="95"/>
        <v>1500</v>
      </c>
      <c r="O212" s="668">
        <f t="shared" si="96"/>
        <v>6580</v>
      </c>
      <c r="P212" s="669">
        <f t="shared" si="97"/>
        <v>329</v>
      </c>
      <c r="Q212" s="667">
        <v>19511</v>
      </c>
      <c r="R212" s="668">
        <f t="shared" si="98"/>
        <v>329</v>
      </c>
      <c r="S212" s="666">
        <f t="shared" si="99"/>
        <v>6909</v>
      </c>
      <c r="T212" s="723">
        <v>0</v>
      </c>
      <c r="U212" s="659">
        <f>+I212+L212-6580</f>
        <v>0</v>
      </c>
    </row>
    <row r="213" spans="1:21" ht="18" customHeight="1">
      <c r="A213" s="660">
        <v>6</v>
      </c>
      <c r="B213" s="661"/>
      <c r="C213" s="661"/>
      <c r="D213" s="661" t="s">
        <v>802</v>
      </c>
      <c r="E213" s="663" t="s">
        <v>803</v>
      </c>
      <c r="F213" s="660" t="s">
        <v>531</v>
      </c>
      <c r="G213" s="665"/>
      <c r="H213" s="665" t="s">
        <v>532</v>
      </c>
      <c r="I213" s="666">
        <v>5760</v>
      </c>
      <c r="J213" s="667">
        <v>19511</v>
      </c>
      <c r="K213" s="668">
        <f>I213*1</f>
        <v>5760</v>
      </c>
      <c r="L213" s="669">
        <v>2440</v>
      </c>
      <c r="M213" s="667">
        <v>19511</v>
      </c>
      <c r="N213" s="670">
        <f>L213*1</f>
        <v>2440</v>
      </c>
      <c r="O213" s="668">
        <f>+K213+N213</f>
        <v>8200</v>
      </c>
      <c r="P213" s="669">
        <f>(I213+L213)*5/100</f>
        <v>410</v>
      </c>
      <c r="Q213" s="667">
        <v>19511</v>
      </c>
      <c r="R213" s="668">
        <f>P213*1</f>
        <v>410</v>
      </c>
      <c r="S213" s="666">
        <f>+K213+N213+R213</f>
        <v>8610</v>
      </c>
      <c r="T213" s="723">
        <f>(8200*1)-O213</f>
        <v>0</v>
      </c>
      <c r="U213" s="659">
        <f>+I213+L213-8200</f>
        <v>0</v>
      </c>
    </row>
    <row r="214" spans="1:21" ht="18" customHeight="1">
      <c r="A214" s="690"/>
      <c r="B214" s="691" t="s">
        <v>1366</v>
      </c>
      <c r="C214" s="691"/>
      <c r="D214" s="691"/>
      <c r="E214" s="692"/>
      <c r="F214" s="690"/>
      <c r="G214" s="694"/>
      <c r="H214" s="694"/>
      <c r="I214" s="695"/>
      <c r="J214" s="667"/>
      <c r="K214" s="668"/>
      <c r="L214" s="696"/>
      <c r="M214" s="667"/>
      <c r="N214" s="670"/>
      <c r="O214" s="698"/>
      <c r="P214" s="669"/>
      <c r="Q214" s="667"/>
      <c r="R214" s="668"/>
      <c r="S214" s="695"/>
      <c r="T214" s="723"/>
      <c r="U214" s="659"/>
    </row>
    <row r="215" spans="1:21" ht="18" customHeight="1">
      <c r="A215" s="690">
        <v>7</v>
      </c>
      <c r="B215" s="691"/>
      <c r="C215" s="691"/>
      <c r="D215" s="691" t="s">
        <v>804</v>
      </c>
      <c r="E215" s="692" t="s">
        <v>805</v>
      </c>
      <c r="F215" s="690" t="s">
        <v>531</v>
      </c>
      <c r="G215" s="693"/>
      <c r="H215" s="694" t="s">
        <v>532</v>
      </c>
      <c r="I215" s="695">
        <v>6460</v>
      </c>
      <c r="J215" s="667">
        <v>19511</v>
      </c>
      <c r="K215" s="668">
        <f t="shared" si="94"/>
        <v>6460</v>
      </c>
      <c r="L215" s="696">
        <v>1740</v>
      </c>
      <c r="M215" s="667">
        <v>19511</v>
      </c>
      <c r="N215" s="670">
        <f t="shared" si="95"/>
        <v>1740</v>
      </c>
      <c r="O215" s="698">
        <f t="shared" si="96"/>
        <v>8200</v>
      </c>
      <c r="P215" s="669">
        <f t="shared" si="97"/>
        <v>410</v>
      </c>
      <c r="Q215" s="667">
        <v>19511</v>
      </c>
      <c r="R215" s="668">
        <f t="shared" si="98"/>
        <v>410</v>
      </c>
      <c r="S215" s="695">
        <f t="shared" si="99"/>
        <v>8610</v>
      </c>
      <c r="T215" s="723">
        <f>(8200*1)-O215</f>
        <v>0</v>
      </c>
      <c r="U215" s="659">
        <f>+I215+L215-8200</f>
        <v>0</v>
      </c>
    </row>
    <row r="216" spans="1:21" ht="18" customHeight="1">
      <c r="A216" s="674"/>
      <c r="B216" s="1147" t="s">
        <v>18</v>
      </c>
      <c r="C216" s="1148"/>
      <c r="D216" s="1148"/>
      <c r="E216" s="1149"/>
      <c r="F216" s="674"/>
      <c r="G216" s="676"/>
      <c r="H216" s="675"/>
      <c r="I216" s="677">
        <f>SUM(I208:I215)</f>
        <v>42890</v>
      </c>
      <c r="J216" s="677"/>
      <c r="K216" s="677">
        <f>SUM(K208:K215)</f>
        <v>42890</v>
      </c>
      <c r="L216" s="677">
        <f>SUM(L208:L215)</f>
        <v>12890</v>
      </c>
      <c r="M216" s="677"/>
      <c r="N216" s="677"/>
      <c r="O216" s="677">
        <f>SUM(O208:O215)</f>
        <v>55780</v>
      </c>
      <c r="P216" s="677">
        <f>SUM(P208:P215)</f>
        <v>2789</v>
      </c>
      <c r="Q216" s="773"/>
      <c r="R216" s="773">
        <f>SUM(R208:R215)</f>
        <v>2789</v>
      </c>
      <c r="S216" s="678">
        <f>SUM(S208:S215)</f>
        <v>58569</v>
      </c>
      <c r="T216" s="809"/>
      <c r="U216" s="659"/>
    </row>
    <row r="217" spans="1:21" ht="18" customHeight="1">
      <c r="A217" s="747">
        <v>1</v>
      </c>
      <c r="B217" s="748" t="s">
        <v>61</v>
      </c>
      <c r="C217" s="736" t="s">
        <v>363</v>
      </c>
      <c r="D217" s="736" t="s">
        <v>806</v>
      </c>
      <c r="E217" s="737" t="s">
        <v>807</v>
      </c>
      <c r="F217" s="709" t="s">
        <v>531</v>
      </c>
      <c r="G217" s="709"/>
      <c r="H217" s="665" t="s">
        <v>532</v>
      </c>
      <c r="I217" s="669">
        <v>6460</v>
      </c>
      <c r="J217" s="667">
        <v>19511</v>
      </c>
      <c r="K217" s="668">
        <f aca="true" t="shared" si="100" ref="K217:K224">I217*1</f>
        <v>6460</v>
      </c>
      <c r="L217" s="669">
        <v>1740</v>
      </c>
      <c r="M217" s="667">
        <v>19511</v>
      </c>
      <c r="N217" s="670">
        <f aca="true" t="shared" si="101" ref="N217:N224">L217*1</f>
        <v>1740</v>
      </c>
      <c r="O217" s="668">
        <f aca="true" t="shared" si="102" ref="O217:O224">+K217+N217</f>
        <v>8200</v>
      </c>
      <c r="P217" s="669">
        <f aca="true" t="shared" si="103" ref="P217:P224">(I217+L217-U217)*5/100</f>
        <v>410</v>
      </c>
      <c r="Q217" s="667">
        <v>19511</v>
      </c>
      <c r="R217" s="668">
        <f aca="true" t="shared" si="104" ref="R217:R224">P217*1</f>
        <v>410</v>
      </c>
      <c r="S217" s="666">
        <f aca="true" t="shared" si="105" ref="S217:S224">SUM(K217,N217,R217)</f>
        <v>8610</v>
      </c>
      <c r="T217" s="671">
        <f aca="true" t="shared" si="106" ref="T217:T223">(8200*1)-O217</f>
        <v>0</v>
      </c>
      <c r="U217" s="659">
        <f>+I217+L217-8200</f>
        <v>0</v>
      </c>
    </row>
    <row r="218" spans="1:21" ht="18" customHeight="1">
      <c r="A218" s="709">
        <v>2</v>
      </c>
      <c r="B218" s="781" t="s">
        <v>808</v>
      </c>
      <c r="C218" s="737"/>
      <c r="D218" s="737"/>
      <c r="E218" s="737" t="s">
        <v>809</v>
      </c>
      <c r="F218" s="709" t="s">
        <v>531</v>
      </c>
      <c r="G218" s="709"/>
      <c r="H218" s="665" t="s">
        <v>532</v>
      </c>
      <c r="I218" s="669">
        <v>6460</v>
      </c>
      <c r="J218" s="667">
        <v>19511</v>
      </c>
      <c r="K218" s="668">
        <f t="shared" si="100"/>
        <v>6460</v>
      </c>
      <c r="L218" s="669">
        <v>1740</v>
      </c>
      <c r="M218" s="667">
        <v>19511</v>
      </c>
      <c r="N218" s="670">
        <f t="shared" si="101"/>
        <v>1740</v>
      </c>
      <c r="O218" s="668">
        <f t="shared" si="102"/>
        <v>8200</v>
      </c>
      <c r="P218" s="669">
        <f t="shared" si="103"/>
        <v>410</v>
      </c>
      <c r="Q218" s="667">
        <v>19511</v>
      </c>
      <c r="R218" s="668">
        <f t="shared" si="104"/>
        <v>410</v>
      </c>
      <c r="S218" s="666">
        <f t="shared" si="105"/>
        <v>8610</v>
      </c>
      <c r="T218" s="671">
        <f t="shared" si="106"/>
        <v>0</v>
      </c>
      <c r="U218" s="659">
        <f>+I218+L218-8200</f>
        <v>0</v>
      </c>
    </row>
    <row r="219" spans="1:21" ht="18" customHeight="1">
      <c r="A219" s="709">
        <v>3</v>
      </c>
      <c r="B219" s="738"/>
      <c r="C219" s="738"/>
      <c r="D219" s="738" t="s">
        <v>644</v>
      </c>
      <c r="E219" s="738" t="s">
        <v>810</v>
      </c>
      <c r="F219" s="713" t="s">
        <v>531</v>
      </c>
      <c r="G219" s="709"/>
      <c r="H219" s="665" t="s">
        <v>532</v>
      </c>
      <c r="I219" s="669">
        <v>6460</v>
      </c>
      <c r="J219" s="667">
        <v>19511</v>
      </c>
      <c r="K219" s="668">
        <f t="shared" si="100"/>
        <v>6460</v>
      </c>
      <c r="L219" s="669">
        <v>1740</v>
      </c>
      <c r="M219" s="667">
        <v>19511</v>
      </c>
      <c r="N219" s="670">
        <f t="shared" si="101"/>
        <v>1740</v>
      </c>
      <c r="O219" s="668">
        <f t="shared" si="102"/>
        <v>8200</v>
      </c>
      <c r="P219" s="669">
        <f t="shared" si="103"/>
        <v>410</v>
      </c>
      <c r="Q219" s="667">
        <v>19511</v>
      </c>
      <c r="R219" s="668">
        <f t="shared" si="104"/>
        <v>410</v>
      </c>
      <c r="S219" s="666">
        <f t="shared" si="105"/>
        <v>8610</v>
      </c>
      <c r="T219" s="671">
        <f t="shared" si="106"/>
        <v>0</v>
      </c>
      <c r="U219" s="659">
        <f>+I219+L219-8200</f>
        <v>0</v>
      </c>
    </row>
    <row r="220" spans="1:21" ht="18" customHeight="1">
      <c r="A220" s="713">
        <v>4</v>
      </c>
      <c r="B220" s="737"/>
      <c r="C220" s="737"/>
      <c r="D220" s="737" t="s">
        <v>646</v>
      </c>
      <c r="E220" s="737" t="s">
        <v>811</v>
      </c>
      <c r="F220" s="713" t="s">
        <v>531</v>
      </c>
      <c r="G220" s="709"/>
      <c r="H220" s="665" t="s">
        <v>532</v>
      </c>
      <c r="I220" s="669">
        <v>6460</v>
      </c>
      <c r="J220" s="667">
        <v>19511</v>
      </c>
      <c r="K220" s="668">
        <f t="shared" si="100"/>
        <v>6460</v>
      </c>
      <c r="L220" s="669">
        <v>1740</v>
      </c>
      <c r="M220" s="667">
        <v>19511</v>
      </c>
      <c r="N220" s="670">
        <f t="shared" si="101"/>
        <v>1740</v>
      </c>
      <c r="O220" s="668">
        <f t="shared" si="102"/>
        <v>8200</v>
      </c>
      <c r="P220" s="669">
        <f t="shared" si="103"/>
        <v>410</v>
      </c>
      <c r="Q220" s="667">
        <v>19511</v>
      </c>
      <c r="R220" s="668">
        <f t="shared" si="104"/>
        <v>410</v>
      </c>
      <c r="S220" s="666">
        <f t="shared" si="105"/>
        <v>8610</v>
      </c>
      <c r="T220" s="671">
        <f t="shared" si="106"/>
        <v>0</v>
      </c>
      <c r="U220" s="659">
        <f>+I220+L220-8200</f>
        <v>0</v>
      </c>
    </row>
    <row r="221" spans="1:21" ht="18" customHeight="1">
      <c r="A221" s="709">
        <v>5</v>
      </c>
      <c r="B221" s="737"/>
      <c r="C221" s="737"/>
      <c r="D221" s="737"/>
      <c r="E221" s="737" t="s">
        <v>812</v>
      </c>
      <c r="F221" s="713" t="s">
        <v>531</v>
      </c>
      <c r="G221" s="709"/>
      <c r="H221" s="665" t="s">
        <v>532</v>
      </c>
      <c r="I221" s="669">
        <v>5970</v>
      </c>
      <c r="J221" s="667">
        <v>19511</v>
      </c>
      <c r="K221" s="668">
        <f t="shared" si="100"/>
        <v>5970</v>
      </c>
      <c r="L221" s="669">
        <v>2230</v>
      </c>
      <c r="M221" s="667">
        <v>19511</v>
      </c>
      <c r="N221" s="670">
        <f t="shared" si="101"/>
        <v>2230</v>
      </c>
      <c r="O221" s="668">
        <f t="shared" si="102"/>
        <v>8200</v>
      </c>
      <c r="P221" s="669">
        <f t="shared" si="103"/>
        <v>410</v>
      </c>
      <c r="Q221" s="667">
        <v>19511</v>
      </c>
      <c r="R221" s="668">
        <f t="shared" si="104"/>
        <v>410</v>
      </c>
      <c r="S221" s="666">
        <f t="shared" si="105"/>
        <v>8610</v>
      </c>
      <c r="T221" s="671">
        <f t="shared" si="106"/>
        <v>0</v>
      </c>
      <c r="U221" s="659">
        <f>+I221+L221-8200</f>
        <v>0</v>
      </c>
    </row>
    <row r="222" spans="1:21" ht="18" customHeight="1">
      <c r="A222" s="709">
        <v>6</v>
      </c>
      <c r="B222" s="812"/>
      <c r="C222" s="812"/>
      <c r="D222" s="812"/>
      <c r="E222" s="812" t="s">
        <v>813</v>
      </c>
      <c r="F222" s="713" t="s">
        <v>531</v>
      </c>
      <c r="G222" s="709"/>
      <c r="H222" s="665" t="s">
        <v>532</v>
      </c>
      <c r="I222" s="669">
        <v>5760</v>
      </c>
      <c r="J222" s="667">
        <v>19511</v>
      </c>
      <c r="K222" s="668">
        <f t="shared" si="100"/>
        <v>5760</v>
      </c>
      <c r="L222" s="669">
        <v>2440</v>
      </c>
      <c r="M222" s="667">
        <v>19511</v>
      </c>
      <c r="N222" s="670">
        <f t="shared" si="101"/>
        <v>2440</v>
      </c>
      <c r="O222" s="668">
        <f t="shared" si="102"/>
        <v>8200</v>
      </c>
      <c r="P222" s="669">
        <f t="shared" si="103"/>
        <v>410</v>
      </c>
      <c r="Q222" s="667">
        <v>19511</v>
      </c>
      <c r="R222" s="668">
        <f t="shared" si="104"/>
        <v>410</v>
      </c>
      <c r="S222" s="666">
        <f t="shared" si="105"/>
        <v>8610</v>
      </c>
      <c r="T222" s="671">
        <f t="shared" si="106"/>
        <v>0</v>
      </c>
      <c r="U222" s="659"/>
    </row>
    <row r="223" spans="1:21" ht="18" customHeight="1">
      <c r="A223" s="709">
        <v>7</v>
      </c>
      <c r="B223" s="812"/>
      <c r="C223" s="812"/>
      <c r="D223" s="812"/>
      <c r="E223" s="812" t="s">
        <v>814</v>
      </c>
      <c r="F223" s="713" t="s">
        <v>531</v>
      </c>
      <c r="G223" s="709"/>
      <c r="H223" s="665" t="s">
        <v>532</v>
      </c>
      <c r="I223" s="669">
        <v>5760</v>
      </c>
      <c r="J223" s="667">
        <v>19511</v>
      </c>
      <c r="K223" s="668">
        <f t="shared" si="100"/>
        <v>5760</v>
      </c>
      <c r="L223" s="669">
        <v>2440</v>
      </c>
      <c r="M223" s="667">
        <v>19511</v>
      </c>
      <c r="N223" s="670">
        <f t="shared" si="101"/>
        <v>2440</v>
      </c>
      <c r="O223" s="668">
        <f t="shared" si="102"/>
        <v>8200</v>
      </c>
      <c r="P223" s="669">
        <f t="shared" si="103"/>
        <v>410</v>
      </c>
      <c r="Q223" s="667">
        <v>19511</v>
      </c>
      <c r="R223" s="668">
        <f t="shared" si="104"/>
        <v>410</v>
      </c>
      <c r="S223" s="666">
        <f t="shared" si="105"/>
        <v>8610</v>
      </c>
      <c r="T223" s="671">
        <f t="shared" si="106"/>
        <v>0</v>
      </c>
      <c r="U223" s="659"/>
    </row>
    <row r="224" spans="1:21" ht="18" customHeight="1">
      <c r="A224" s="680"/>
      <c r="B224" s="813" t="s">
        <v>1367</v>
      </c>
      <c r="C224" s="814"/>
      <c r="D224" s="814"/>
      <c r="E224" s="815"/>
      <c r="F224" s="680"/>
      <c r="G224" s="680"/>
      <c r="H224" s="741"/>
      <c r="I224" s="684">
        <v>-6460</v>
      </c>
      <c r="J224" s="742"/>
      <c r="K224" s="743">
        <f t="shared" si="100"/>
        <v>-6460</v>
      </c>
      <c r="L224" s="684">
        <v>-1740</v>
      </c>
      <c r="M224" s="742"/>
      <c r="N224" s="681">
        <f t="shared" si="101"/>
        <v>-1740</v>
      </c>
      <c r="O224" s="743">
        <f t="shared" si="102"/>
        <v>-8200</v>
      </c>
      <c r="P224" s="684">
        <f t="shared" si="103"/>
        <v>-410</v>
      </c>
      <c r="Q224" s="742"/>
      <c r="R224" s="743">
        <f t="shared" si="104"/>
        <v>-410</v>
      </c>
      <c r="S224" s="771">
        <f t="shared" si="105"/>
        <v>-8610</v>
      </c>
      <c r="T224" s="816"/>
      <c r="U224" s="659"/>
    </row>
    <row r="225" spans="1:21" ht="18" customHeight="1">
      <c r="A225" s="674"/>
      <c r="B225" s="1147" t="s">
        <v>815</v>
      </c>
      <c r="C225" s="1148"/>
      <c r="D225" s="1148"/>
      <c r="E225" s="1149"/>
      <c r="F225" s="674"/>
      <c r="G225" s="675"/>
      <c r="H225" s="676"/>
      <c r="I225" s="677">
        <f>SUM(I217:I224)</f>
        <v>36870</v>
      </c>
      <c r="J225" s="677"/>
      <c r="K225" s="677">
        <f>SUM(K217:K224)</f>
        <v>36870</v>
      </c>
      <c r="L225" s="677">
        <f>SUM(L217:L224)</f>
        <v>12330</v>
      </c>
      <c r="M225" s="677"/>
      <c r="N225" s="677"/>
      <c r="O225" s="677">
        <f>SUM(O217:O224)</f>
        <v>49200</v>
      </c>
      <c r="P225" s="677">
        <f>SUM(P217:P224)</f>
        <v>2460</v>
      </c>
      <c r="Q225" s="677"/>
      <c r="R225" s="677">
        <f>SUM(R217:R224)</f>
        <v>2460</v>
      </c>
      <c r="S225" s="677">
        <f>SUM(S217:S224)</f>
        <v>51660</v>
      </c>
      <c r="T225" s="678"/>
      <c r="U225" s="679"/>
    </row>
    <row r="226" spans="1:21" ht="18" customHeight="1">
      <c r="A226" s="747">
        <v>1</v>
      </c>
      <c r="B226" s="748" t="s">
        <v>63</v>
      </c>
      <c r="C226" s="736" t="s">
        <v>393</v>
      </c>
      <c r="D226" s="736" t="s">
        <v>816</v>
      </c>
      <c r="E226" s="736" t="s">
        <v>780</v>
      </c>
      <c r="F226" s="817" t="s">
        <v>604</v>
      </c>
      <c r="G226" s="747"/>
      <c r="H226" s="652" t="s">
        <v>532</v>
      </c>
      <c r="I226" s="656">
        <v>8700</v>
      </c>
      <c r="J226" s="667">
        <v>19511</v>
      </c>
      <c r="K226" s="655">
        <f>I226*1</f>
        <v>8700</v>
      </c>
      <c r="L226" s="656">
        <v>740</v>
      </c>
      <c r="M226" s="667">
        <v>19511</v>
      </c>
      <c r="N226" s="670">
        <f>L226*1</f>
        <v>740</v>
      </c>
      <c r="O226" s="655">
        <f>+K226+N226</f>
        <v>9440</v>
      </c>
      <c r="P226" s="669">
        <f>(I226+L226-U226)*5/100</f>
        <v>472</v>
      </c>
      <c r="Q226" s="667">
        <v>19511</v>
      </c>
      <c r="R226" s="668">
        <f>P226*1</f>
        <v>472</v>
      </c>
      <c r="S226" s="653">
        <f>SUM(K226,N226,R226)</f>
        <v>9912</v>
      </c>
      <c r="T226" s="658">
        <f>(9440*1)-O226</f>
        <v>0</v>
      </c>
      <c r="U226" s="659">
        <f>+I226+L226-9440</f>
        <v>0</v>
      </c>
    </row>
    <row r="227" spans="1:21" ht="18" customHeight="1">
      <c r="A227" s="709">
        <v>2</v>
      </c>
      <c r="B227" s="781" t="s">
        <v>817</v>
      </c>
      <c r="C227" s="737"/>
      <c r="D227" s="737"/>
      <c r="E227" s="737" t="s">
        <v>818</v>
      </c>
      <c r="F227" s="709" t="s">
        <v>531</v>
      </c>
      <c r="G227" s="709"/>
      <c r="H227" s="665" t="s">
        <v>532</v>
      </c>
      <c r="I227" s="669">
        <v>6980</v>
      </c>
      <c r="J227" s="667">
        <v>19511</v>
      </c>
      <c r="K227" s="668">
        <f>I227*1</f>
        <v>6980</v>
      </c>
      <c r="L227" s="669">
        <v>1220</v>
      </c>
      <c r="M227" s="667">
        <v>19511</v>
      </c>
      <c r="N227" s="670">
        <f>L227*1</f>
        <v>1220</v>
      </c>
      <c r="O227" s="668">
        <f>+K227+N227</f>
        <v>8200</v>
      </c>
      <c r="P227" s="669">
        <f>(I227+L227-U227)*5/100</f>
        <v>410</v>
      </c>
      <c r="Q227" s="667">
        <v>19511</v>
      </c>
      <c r="R227" s="668">
        <f>P227*1</f>
        <v>410</v>
      </c>
      <c r="S227" s="666">
        <f>SUM(K227,N227,R227)</f>
        <v>8610</v>
      </c>
      <c r="T227" s="671">
        <f>(8200*1)-O227</f>
        <v>0</v>
      </c>
      <c r="U227" s="659">
        <f>+I227+L227-8200</f>
        <v>0</v>
      </c>
    </row>
    <row r="228" spans="1:21" ht="18" customHeight="1">
      <c r="A228" s="709">
        <v>3</v>
      </c>
      <c r="B228" s="737"/>
      <c r="C228" s="737"/>
      <c r="D228" s="737"/>
      <c r="E228" s="737" t="s">
        <v>819</v>
      </c>
      <c r="F228" s="709" t="s">
        <v>531</v>
      </c>
      <c r="G228" s="709"/>
      <c r="H228" s="665" t="s">
        <v>532</v>
      </c>
      <c r="I228" s="669">
        <v>6210</v>
      </c>
      <c r="J228" s="667">
        <v>19511</v>
      </c>
      <c r="K228" s="668">
        <f>I228*1</f>
        <v>6210</v>
      </c>
      <c r="L228" s="669">
        <v>1990</v>
      </c>
      <c r="M228" s="667">
        <v>19511</v>
      </c>
      <c r="N228" s="670">
        <f>L228*1</f>
        <v>1990</v>
      </c>
      <c r="O228" s="668">
        <f>+K228+N228</f>
        <v>8200</v>
      </c>
      <c r="P228" s="669">
        <f>(I228+L228-U228)*5/100</f>
        <v>410</v>
      </c>
      <c r="Q228" s="667">
        <v>19511</v>
      </c>
      <c r="R228" s="668">
        <f>P228*1</f>
        <v>410</v>
      </c>
      <c r="S228" s="666">
        <f>SUM(K228,N228,R228)</f>
        <v>8610</v>
      </c>
      <c r="T228" s="671">
        <f>(8200*1)-O228</f>
        <v>0</v>
      </c>
      <c r="U228" s="659">
        <f>+I228+L228-8200</f>
        <v>0</v>
      </c>
    </row>
    <row r="229" spans="1:21" ht="18" customHeight="1">
      <c r="A229" s="810">
        <v>4</v>
      </c>
      <c r="B229" s="749"/>
      <c r="C229" s="749"/>
      <c r="D229" s="749"/>
      <c r="E229" s="749" t="s">
        <v>820</v>
      </c>
      <c r="F229" s="810" t="s">
        <v>531</v>
      </c>
      <c r="G229" s="810"/>
      <c r="H229" s="763" t="s">
        <v>532</v>
      </c>
      <c r="I229" s="803">
        <v>6210</v>
      </c>
      <c r="J229" s="667">
        <v>19511</v>
      </c>
      <c r="K229" s="668">
        <f>I229*1</f>
        <v>6210</v>
      </c>
      <c r="L229" s="669">
        <v>1990</v>
      </c>
      <c r="M229" s="667">
        <v>19511</v>
      </c>
      <c r="N229" s="670">
        <f>L229*1</f>
        <v>1990</v>
      </c>
      <c r="O229" s="668">
        <f>+K229+N229</f>
        <v>8200</v>
      </c>
      <c r="P229" s="669">
        <f>(I229+L229-U229)*5/100</f>
        <v>410</v>
      </c>
      <c r="Q229" s="667">
        <v>19511</v>
      </c>
      <c r="R229" s="668">
        <f>P229*1</f>
        <v>410</v>
      </c>
      <c r="S229" s="666">
        <f>SUM(K229,N229,R229)</f>
        <v>8610</v>
      </c>
      <c r="T229" s="671">
        <f>(8200*1)-O229</f>
        <v>0</v>
      </c>
      <c r="U229" s="659">
        <f>+I229+L229-8200</f>
        <v>0</v>
      </c>
    </row>
    <row r="230" spans="1:21" ht="18" customHeight="1">
      <c r="A230" s="674"/>
      <c r="B230" s="1147" t="s">
        <v>821</v>
      </c>
      <c r="C230" s="1148"/>
      <c r="D230" s="1148"/>
      <c r="E230" s="1149"/>
      <c r="F230" s="674"/>
      <c r="G230" s="675"/>
      <c r="H230" s="676"/>
      <c r="I230" s="677">
        <f>SUM(I226:I229)</f>
        <v>28100</v>
      </c>
      <c r="J230" s="677"/>
      <c r="K230" s="677">
        <f>SUM(K226:K229)</f>
        <v>28100</v>
      </c>
      <c r="L230" s="677">
        <f>SUM(L226:L229)</f>
        <v>5940</v>
      </c>
      <c r="M230" s="677"/>
      <c r="N230" s="677"/>
      <c r="O230" s="677">
        <f>SUM(O226:O229)</f>
        <v>34040</v>
      </c>
      <c r="P230" s="677">
        <f>SUM(P226:P229)</f>
        <v>1702</v>
      </c>
      <c r="Q230" s="677"/>
      <c r="R230" s="677">
        <f>SUM(R226:R229)</f>
        <v>1702</v>
      </c>
      <c r="S230" s="678">
        <f>SUM(S226:S229)</f>
        <v>35742</v>
      </c>
      <c r="T230" s="678"/>
      <c r="U230" s="679"/>
    </row>
    <row r="231" spans="1:21" ht="18" customHeight="1">
      <c r="A231" s="700">
        <v>1</v>
      </c>
      <c r="B231" s="818" t="s">
        <v>63</v>
      </c>
      <c r="C231" s="708" t="s">
        <v>389</v>
      </c>
      <c r="D231" s="708" t="s">
        <v>802</v>
      </c>
      <c r="E231" s="704" t="s">
        <v>822</v>
      </c>
      <c r="F231" s="700" t="s">
        <v>531</v>
      </c>
      <c r="G231" s="705"/>
      <c r="H231" s="706" t="s">
        <v>532</v>
      </c>
      <c r="I231" s="707">
        <v>6710</v>
      </c>
      <c r="J231" s="667">
        <v>19511</v>
      </c>
      <c r="K231" s="819">
        <f>I231*1</f>
        <v>6710</v>
      </c>
      <c r="L231" s="707">
        <v>1500</v>
      </c>
      <c r="M231" s="667">
        <v>19511</v>
      </c>
      <c r="N231" s="670">
        <f>L231*1</f>
        <v>1500</v>
      </c>
      <c r="O231" s="819">
        <f>+K231+N231</f>
        <v>8210</v>
      </c>
      <c r="P231" s="707">
        <f>(I231+L231-U231)*5/100</f>
        <v>410</v>
      </c>
      <c r="Q231" s="667">
        <v>19511</v>
      </c>
      <c r="R231" s="668">
        <f>P231*1</f>
        <v>410</v>
      </c>
      <c r="S231" s="820">
        <f>+K231+N231+R231</f>
        <v>8620</v>
      </c>
      <c r="T231" s="821">
        <f>(8200*1)-O231</f>
        <v>-10</v>
      </c>
      <c r="U231" s="679">
        <f>+I231+L231-8200</f>
        <v>10</v>
      </c>
    </row>
    <row r="232" spans="1:21" ht="18" customHeight="1">
      <c r="A232" s="709">
        <v>2</v>
      </c>
      <c r="B232" s="669">
        <v>23</v>
      </c>
      <c r="C232" s="670"/>
      <c r="D232" s="670"/>
      <c r="E232" s="711" t="s">
        <v>823</v>
      </c>
      <c r="F232" s="709" t="s">
        <v>531</v>
      </c>
      <c r="G232" s="712"/>
      <c r="H232" s="665" t="s">
        <v>532</v>
      </c>
      <c r="I232" s="669">
        <v>6710</v>
      </c>
      <c r="J232" s="667">
        <v>19511</v>
      </c>
      <c r="K232" s="822">
        <f>I232*1</f>
        <v>6710</v>
      </c>
      <c r="L232" s="669">
        <v>1500</v>
      </c>
      <c r="M232" s="667">
        <v>19511</v>
      </c>
      <c r="N232" s="670">
        <f>L232*1</f>
        <v>1500</v>
      </c>
      <c r="O232" s="822">
        <f>+K232+N232</f>
        <v>8210</v>
      </c>
      <c r="P232" s="669">
        <f>(I232+L232-U232)*5/100</f>
        <v>410</v>
      </c>
      <c r="Q232" s="667">
        <v>19511</v>
      </c>
      <c r="R232" s="668">
        <f>P232*1</f>
        <v>410</v>
      </c>
      <c r="S232" s="823">
        <f>+K232+N232+R232</f>
        <v>8620</v>
      </c>
      <c r="T232" s="824">
        <f>(8200*1)-O232</f>
        <v>-10</v>
      </c>
      <c r="U232" s="679">
        <f>+I232+L232-8200</f>
        <v>10</v>
      </c>
    </row>
    <row r="233" spans="1:21" ht="18" customHeight="1">
      <c r="A233" s="713">
        <v>3</v>
      </c>
      <c r="B233" s="714"/>
      <c r="C233" s="714" t="s">
        <v>824</v>
      </c>
      <c r="D233" s="714"/>
      <c r="E233" s="716" t="s">
        <v>825</v>
      </c>
      <c r="F233" s="713" t="s">
        <v>531</v>
      </c>
      <c r="G233" s="694"/>
      <c r="H233" s="665" t="s">
        <v>532</v>
      </c>
      <c r="I233" s="696">
        <v>5760</v>
      </c>
      <c r="J233" s="667">
        <v>19511</v>
      </c>
      <c r="K233" s="825">
        <f>I233*1</f>
        <v>5760</v>
      </c>
      <c r="L233" s="696">
        <v>2440</v>
      </c>
      <c r="M233" s="667">
        <v>19511</v>
      </c>
      <c r="N233" s="670">
        <f>L233*1</f>
        <v>2440</v>
      </c>
      <c r="O233" s="825">
        <f>+K233+N233</f>
        <v>8200</v>
      </c>
      <c r="P233" s="669">
        <f>(I233+L233-U233)*5/100</f>
        <v>410</v>
      </c>
      <c r="Q233" s="667">
        <v>19511</v>
      </c>
      <c r="R233" s="668">
        <f>P233*1</f>
        <v>410</v>
      </c>
      <c r="S233" s="826">
        <f>+K233+N233+R233</f>
        <v>8610</v>
      </c>
      <c r="T233" s="824">
        <f>(8200*1)-O233</f>
        <v>0</v>
      </c>
      <c r="U233" s="679">
        <f>+I233+L233-8200</f>
        <v>0</v>
      </c>
    </row>
    <row r="234" spans="1:21" ht="18" customHeight="1">
      <c r="A234" s="674"/>
      <c r="B234" s="827"/>
      <c r="C234" s="1147" t="s">
        <v>826</v>
      </c>
      <c r="D234" s="1148"/>
      <c r="E234" s="1149"/>
      <c r="F234" s="674"/>
      <c r="G234" s="676"/>
      <c r="H234" s="675"/>
      <c r="I234" s="677">
        <f>SUM(I231:I233)</f>
        <v>19180</v>
      </c>
      <c r="J234" s="677"/>
      <c r="K234" s="677">
        <f>SUM(K231:K233)</f>
        <v>19180</v>
      </c>
      <c r="L234" s="677">
        <f>SUM(L231:L233)</f>
        <v>5440</v>
      </c>
      <c r="M234" s="677"/>
      <c r="N234" s="677"/>
      <c r="O234" s="677">
        <f>SUM(O231:O233)</f>
        <v>24620</v>
      </c>
      <c r="P234" s="677">
        <f>SUM(P231:P233)</f>
        <v>1230</v>
      </c>
      <c r="Q234" s="773"/>
      <c r="R234" s="773">
        <f>SUM(R231:R233)</f>
        <v>1230</v>
      </c>
      <c r="S234" s="678">
        <f>SUM(S231:S233)</f>
        <v>25850</v>
      </c>
      <c r="T234" s="809">
        <f>SUM(T231:T233)</f>
        <v>-20</v>
      </c>
      <c r="U234" s="679"/>
    </row>
    <row r="235" spans="1:21" ht="18" customHeight="1" thickBot="1">
      <c r="A235" s="680"/>
      <c r="B235" s="681"/>
      <c r="C235" s="828"/>
      <c r="D235" s="775"/>
      <c r="E235" s="829"/>
      <c r="F235" s="680"/>
      <c r="G235" s="683"/>
      <c r="H235" s="682"/>
      <c r="I235" s="684"/>
      <c r="J235" s="684"/>
      <c r="K235" s="684"/>
      <c r="L235" s="684"/>
      <c r="M235" s="684"/>
      <c r="N235" s="684"/>
      <c r="O235" s="684"/>
      <c r="P235" s="684"/>
      <c r="Q235" s="780" t="s">
        <v>540</v>
      </c>
      <c r="R235" s="780"/>
      <c r="S235" s="685">
        <f>+S234+T234</f>
        <v>25830</v>
      </c>
      <c r="T235" s="729"/>
      <c r="U235" s="679"/>
    </row>
    <row r="236" spans="1:21" ht="18" customHeight="1" thickTop="1">
      <c r="A236" s="786">
        <v>1</v>
      </c>
      <c r="B236" s="830" t="s">
        <v>63</v>
      </c>
      <c r="C236" s="830" t="s">
        <v>398</v>
      </c>
      <c r="D236" s="787" t="s">
        <v>827</v>
      </c>
      <c r="E236" s="788" t="s">
        <v>828</v>
      </c>
      <c r="F236" s="831" t="s">
        <v>531</v>
      </c>
      <c r="G236" s="789"/>
      <c r="H236" s="706" t="s">
        <v>532</v>
      </c>
      <c r="I236" s="688">
        <v>6860</v>
      </c>
      <c r="J236" s="667">
        <v>19511</v>
      </c>
      <c r="K236" s="687">
        <f aca="true" t="shared" si="107" ref="K236:K243">I236*1</f>
        <v>6860</v>
      </c>
      <c r="L236" s="707">
        <v>1500</v>
      </c>
      <c r="M236" s="667">
        <v>19511</v>
      </c>
      <c r="N236" s="670">
        <f aca="true" t="shared" si="108" ref="N236:N243">L236*1</f>
        <v>1500</v>
      </c>
      <c r="O236" s="687">
        <f aca="true" t="shared" si="109" ref="O236:O243">+K236+N236</f>
        <v>8360</v>
      </c>
      <c r="P236" s="707">
        <f aca="true" t="shared" si="110" ref="P236:P243">(I236+L236-U236)*5/100</f>
        <v>410</v>
      </c>
      <c r="Q236" s="757">
        <v>19511</v>
      </c>
      <c r="R236" s="687">
        <f aca="true" t="shared" si="111" ref="R236:R243">P236*1</f>
        <v>410</v>
      </c>
      <c r="S236" s="688">
        <f aca="true" t="shared" si="112" ref="S236:S243">+K236+N236+R236</f>
        <v>8770</v>
      </c>
      <c r="T236" s="722">
        <f aca="true" t="shared" si="113" ref="T236:T243">(8200*1)-O236</f>
        <v>-160</v>
      </c>
      <c r="U236" s="659">
        <f aca="true" t="shared" si="114" ref="U236:U243">+I236+L236-8200</f>
        <v>160</v>
      </c>
    </row>
    <row r="237" spans="1:21" ht="18" customHeight="1">
      <c r="A237" s="660">
        <v>2</v>
      </c>
      <c r="B237" s="662" t="s">
        <v>829</v>
      </c>
      <c r="C237" s="661"/>
      <c r="D237" s="661"/>
      <c r="E237" s="663" t="s">
        <v>830</v>
      </c>
      <c r="F237" s="660" t="s">
        <v>531</v>
      </c>
      <c r="G237" s="664"/>
      <c r="H237" s="665" t="s">
        <v>532</v>
      </c>
      <c r="I237" s="666">
        <v>6860</v>
      </c>
      <c r="J237" s="667">
        <v>19511</v>
      </c>
      <c r="K237" s="668">
        <f t="shared" si="107"/>
        <v>6860</v>
      </c>
      <c r="L237" s="669">
        <v>1500</v>
      </c>
      <c r="M237" s="667">
        <v>19511</v>
      </c>
      <c r="N237" s="670">
        <f t="shared" si="108"/>
        <v>1500</v>
      </c>
      <c r="O237" s="668">
        <f t="shared" si="109"/>
        <v>8360</v>
      </c>
      <c r="P237" s="707">
        <f t="shared" si="110"/>
        <v>410</v>
      </c>
      <c r="Q237" s="667">
        <v>19511</v>
      </c>
      <c r="R237" s="668">
        <f t="shared" si="111"/>
        <v>410</v>
      </c>
      <c r="S237" s="666">
        <f t="shared" si="112"/>
        <v>8770</v>
      </c>
      <c r="T237" s="723">
        <f t="shared" si="113"/>
        <v>-160</v>
      </c>
      <c r="U237" s="659">
        <f t="shared" si="114"/>
        <v>160</v>
      </c>
    </row>
    <row r="238" spans="1:21" ht="18" customHeight="1">
      <c r="A238" s="660">
        <v>3</v>
      </c>
      <c r="B238" s="661"/>
      <c r="C238" s="661"/>
      <c r="D238" s="661"/>
      <c r="E238" s="663" t="s">
        <v>831</v>
      </c>
      <c r="F238" s="660" t="s">
        <v>531</v>
      </c>
      <c r="G238" s="664"/>
      <c r="H238" s="665" t="s">
        <v>532</v>
      </c>
      <c r="I238" s="688">
        <v>6860</v>
      </c>
      <c r="J238" s="667">
        <v>19511</v>
      </c>
      <c r="K238" s="668">
        <f t="shared" si="107"/>
        <v>6860</v>
      </c>
      <c r="L238" s="707">
        <v>1500</v>
      </c>
      <c r="M238" s="667">
        <v>19511</v>
      </c>
      <c r="N238" s="670">
        <f t="shared" si="108"/>
        <v>1500</v>
      </c>
      <c r="O238" s="668">
        <f t="shared" si="109"/>
        <v>8360</v>
      </c>
      <c r="P238" s="707">
        <f t="shared" si="110"/>
        <v>410</v>
      </c>
      <c r="Q238" s="667">
        <v>19511</v>
      </c>
      <c r="R238" s="668">
        <f t="shared" si="111"/>
        <v>410</v>
      </c>
      <c r="S238" s="666">
        <f t="shared" si="112"/>
        <v>8770</v>
      </c>
      <c r="T238" s="723">
        <f t="shared" si="113"/>
        <v>-160</v>
      </c>
      <c r="U238" s="659">
        <f t="shared" si="114"/>
        <v>160</v>
      </c>
    </row>
    <row r="239" spans="1:21" ht="18" customHeight="1">
      <c r="A239" s="660">
        <v>4</v>
      </c>
      <c r="B239" s="661"/>
      <c r="C239" s="661"/>
      <c r="D239" s="661"/>
      <c r="E239" s="663" t="s">
        <v>832</v>
      </c>
      <c r="F239" s="660" t="s">
        <v>531</v>
      </c>
      <c r="G239" s="664"/>
      <c r="H239" s="665" t="s">
        <v>532</v>
      </c>
      <c r="I239" s="666">
        <v>6860</v>
      </c>
      <c r="J239" s="667">
        <v>19511</v>
      </c>
      <c r="K239" s="668">
        <f t="shared" si="107"/>
        <v>6860</v>
      </c>
      <c r="L239" s="669">
        <v>1500</v>
      </c>
      <c r="M239" s="667">
        <v>19511</v>
      </c>
      <c r="N239" s="670">
        <f t="shared" si="108"/>
        <v>1500</v>
      </c>
      <c r="O239" s="668">
        <f t="shared" si="109"/>
        <v>8360</v>
      </c>
      <c r="P239" s="707">
        <f t="shared" si="110"/>
        <v>410</v>
      </c>
      <c r="Q239" s="667">
        <v>19511</v>
      </c>
      <c r="R239" s="668">
        <f t="shared" si="111"/>
        <v>410</v>
      </c>
      <c r="S239" s="666">
        <f t="shared" si="112"/>
        <v>8770</v>
      </c>
      <c r="T239" s="723">
        <f t="shared" si="113"/>
        <v>-160</v>
      </c>
      <c r="U239" s="659">
        <f t="shared" si="114"/>
        <v>160</v>
      </c>
    </row>
    <row r="240" spans="1:21" ht="18" customHeight="1">
      <c r="A240" s="660">
        <v>5</v>
      </c>
      <c r="B240" s="661"/>
      <c r="C240" s="661"/>
      <c r="D240" s="661"/>
      <c r="E240" s="663" t="s">
        <v>833</v>
      </c>
      <c r="F240" s="660" t="s">
        <v>531</v>
      </c>
      <c r="G240" s="664"/>
      <c r="H240" s="665" t="s">
        <v>532</v>
      </c>
      <c r="I240" s="688">
        <v>6860</v>
      </c>
      <c r="J240" s="667">
        <v>19511</v>
      </c>
      <c r="K240" s="668">
        <f t="shared" si="107"/>
        <v>6860</v>
      </c>
      <c r="L240" s="707">
        <v>1500</v>
      </c>
      <c r="M240" s="667">
        <v>19511</v>
      </c>
      <c r="N240" s="670">
        <f t="shared" si="108"/>
        <v>1500</v>
      </c>
      <c r="O240" s="668">
        <f t="shared" si="109"/>
        <v>8360</v>
      </c>
      <c r="P240" s="707">
        <f t="shared" si="110"/>
        <v>410</v>
      </c>
      <c r="Q240" s="667">
        <v>19511</v>
      </c>
      <c r="R240" s="668">
        <f t="shared" si="111"/>
        <v>410</v>
      </c>
      <c r="S240" s="666">
        <f t="shared" si="112"/>
        <v>8770</v>
      </c>
      <c r="T240" s="723">
        <f t="shared" si="113"/>
        <v>-160</v>
      </c>
      <c r="U240" s="659">
        <f t="shared" si="114"/>
        <v>160</v>
      </c>
    </row>
    <row r="241" spans="1:21" ht="18" customHeight="1">
      <c r="A241" s="660">
        <v>6</v>
      </c>
      <c r="B241" s="661"/>
      <c r="C241" s="661"/>
      <c r="D241" s="661"/>
      <c r="E241" s="663" t="s">
        <v>834</v>
      </c>
      <c r="F241" s="660" t="s">
        <v>531</v>
      </c>
      <c r="G241" s="664"/>
      <c r="H241" s="665" t="s">
        <v>532</v>
      </c>
      <c r="I241" s="666">
        <v>6590</v>
      </c>
      <c r="J241" s="667">
        <v>19511</v>
      </c>
      <c r="K241" s="668">
        <f t="shared" si="107"/>
        <v>6590</v>
      </c>
      <c r="L241" s="669">
        <v>1610</v>
      </c>
      <c r="M241" s="667">
        <v>19511</v>
      </c>
      <c r="N241" s="670">
        <f t="shared" si="108"/>
        <v>1610</v>
      </c>
      <c r="O241" s="668">
        <f t="shared" si="109"/>
        <v>8200</v>
      </c>
      <c r="P241" s="707">
        <f t="shared" si="110"/>
        <v>410</v>
      </c>
      <c r="Q241" s="667">
        <v>19511</v>
      </c>
      <c r="R241" s="668">
        <f t="shared" si="111"/>
        <v>410</v>
      </c>
      <c r="S241" s="666">
        <f t="shared" si="112"/>
        <v>8610</v>
      </c>
      <c r="T241" s="723">
        <f t="shared" si="113"/>
        <v>0</v>
      </c>
      <c r="U241" s="659">
        <f t="shared" si="114"/>
        <v>0</v>
      </c>
    </row>
    <row r="242" spans="1:21" ht="18" customHeight="1">
      <c r="A242" s="660">
        <v>14</v>
      </c>
      <c r="B242" s="661"/>
      <c r="C242" s="661"/>
      <c r="D242" s="661" t="s">
        <v>835</v>
      </c>
      <c r="E242" s="663" t="s">
        <v>836</v>
      </c>
      <c r="F242" s="660" t="s">
        <v>531</v>
      </c>
      <c r="G242" s="664"/>
      <c r="H242" s="665" t="s">
        <v>532</v>
      </c>
      <c r="I242" s="688">
        <v>6590</v>
      </c>
      <c r="J242" s="667">
        <v>19511</v>
      </c>
      <c r="K242" s="668">
        <f t="shared" si="107"/>
        <v>6590</v>
      </c>
      <c r="L242" s="707">
        <v>1610</v>
      </c>
      <c r="M242" s="667">
        <v>19511</v>
      </c>
      <c r="N242" s="670">
        <f t="shared" si="108"/>
        <v>1610</v>
      </c>
      <c r="O242" s="668">
        <f t="shared" si="109"/>
        <v>8200</v>
      </c>
      <c r="P242" s="707">
        <f t="shared" si="110"/>
        <v>410</v>
      </c>
      <c r="Q242" s="667">
        <v>19511</v>
      </c>
      <c r="R242" s="668">
        <f t="shared" si="111"/>
        <v>410</v>
      </c>
      <c r="S242" s="666">
        <f t="shared" si="112"/>
        <v>8610</v>
      </c>
      <c r="T242" s="723">
        <f t="shared" si="113"/>
        <v>0</v>
      </c>
      <c r="U242" s="659">
        <f t="shared" si="114"/>
        <v>0</v>
      </c>
    </row>
    <row r="243" spans="1:21" ht="18" customHeight="1">
      <c r="A243" s="660">
        <v>8</v>
      </c>
      <c r="B243" s="661"/>
      <c r="C243" s="661"/>
      <c r="D243" s="661"/>
      <c r="E243" s="663" t="s">
        <v>837</v>
      </c>
      <c r="F243" s="660" t="s">
        <v>531</v>
      </c>
      <c r="G243" s="664"/>
      <c r="H243" s="665" t="s">
        <v>532</v>
      </c>
      <c r="I243" s="666">
        <v>6860</v>
      </c>
      <c r="J243" s="667">
        <v>19511</v>
      </c>
      <c r="K243" s="668">
        <f t="shared" si="107"/>
        <v>6860</v>
      </c>
      <c r="L243" s="669">
        <v>1500</v>
      </c>
      <c r="M243" s="667">
        <v>19511</v>
      </c>
      <c r="N243" s="670">
        <f t="shared" si="108"/>
        <v>1500</v>
      </c>
      <c r="O243" s="668">
        <f t="shared" si="109"/>
        <v>8360</v>
      </c>
      <c r="P243" s="707">
        <f t="shared" si="110"/>
        <v>410</v>
      </c>
      <c r="Q243" s="667">
        <v>19511</v>
      </c>
      <c r="R243" s="668">
        <f t="shared" si="111"/>
        <v>410</v>
      </c>
      <c r="S243" s="666">
        <f t="shared" si="112"/>
        <v>8770</v>
      </c>
      <c r="T243" s="723">
        <f t="shared" si="113"/>
        <v>-160</v>
      </c>
      <c r="U243" s="659">
        <f t="shared" si="114"/>
        <v>160</v>
      </c>
    </row>
    <row r="244" spans="1:21" ht="18" customHeight="1">
      <c r="A244" s="674"/>
      <c r="B244" s="827"/>
      <c r="C244" s="1147" t="s">
        <v>838</v>
      </c>
      <c r="D244" s="1148"/>
      <c r="E244" s="1149"/>
      <c r="F244" s="674"/>
      <c r="G244" s="676"/>
      <c r="H244" s="675"/>
      <c r="I244" s="677">
        <f>SUM(I236:I243)</f>
        <v>54340</v>
      </c>
      <c r="J244" s="677"/>
      <c r="K244" s="677">
        <f>SUM(K236:K243)</f>
        <v>54340</v>
      </c>
      <c r="L244" s="677">
        <f>SUM(L236:L243)</f>
        <v>12220</v>
      </c>
      <c r="M244" s="677"/>
      <c r="N244" s="677"/>
      <c r="O244" s="677">
        <f>SUM(O236:O243)</f>
        <v>66560</v>
      </c>
      <c r="P244" s="677">
        <f>SUM(P236:P243)</f>
        <v>3280</v>
      </c>
      <c r="Q244" s="773"/>
      <c r="R244" s="773">
        <f>SUM(R241:R243)</f>
        <v>1230</v>
      </c>
      <c r="S244" s="678">
        <f>SUM(S236:S243)</f>
        <v>69840</v>
      </c>
      <c r="T244" s="809">
        <f>SUM(T236:T243)</f>
        <v>-960</v>
      </c>
      <c r="U244" s="679"/>
    </row>
    <row r="245" spans="1:21" ht="18" customHeight="1" thickBot="1">
      <c r="A245" s="680"/>
      <c r="B245" s="681"/>
      <c r="C245" s="828"/>
      <c r="D245" s="775"/>
      <c r="E245" s="829"/>
      <c r="F245" s="680"/>
      <c r="G245" s="683"/>
      <c r="H245" s="682"/>
      <c r="I245" s="684"/>
      <c r="J245" s="684"/>
      <c r="K245" s="684"/>
      <c r="L245" s="684"/>
      <c r="M245" s="684"/>
      <c r="N245" s="684"/>
      <c r="O245" s="684"/>
      <c r="P245" s="684"/>
      <c r="Q245" s="780" t="s">
        <v>540</v>
      </c>
      <c r="R245" s="780"/>
      <c r="S245" s="685">
        <f>+S244+T244</f>
        <v>68880</v>
      </c>
      <c r="T245" s="729"/>
      <c r="U245" s="679"/>
    </row>
    <row r="246" spans="1:21" ht="18" customHeight="1" thickTop="1">
      <c r="A246" s="747">
        <v>1</v>
      </c>
      <c r="B246" s="748" t="s">
        <v>63</v>
      </c>
      <c r="C246" s="736" t="s">
        <v>400</v>
      </c>
      <c r="D246" s="736" t="s">
        <v>839</v>
      </c>
      <c r="E246" s="736" t="s">
        <v>840</v>
      </c>
      <c r="F246" s="709" t="s">
        <v>604</v>
      </c>
      <c r="G246" s="712"/>
      <c r="H246" s="665" t="s">
        <v>532</v>
      </c>
      <c r="I246" s="666">
        <v>8700</v>
      </c>
      <c r="J246" s="667">
        <v>19511</v>
      </c>
      <c r="K246" s="668">
        <f>I246*1</f>
        <v>8700</v>
      </c>
      <c r="L246" s="669">
        <v>740</v>
      </c>
      <c r="M246" s="667">
        <v>19511</v>
      </c>
      <c r="N246" s="670">
        <f>L246*1</f>
        <v>740</v>
      </c>
      <c r="O246" s="668">
        <f>+K246+N246</f>
        <v>9440</v>
      </c>
      <c r="P246" s="669">
        <f>(I246+L246-U246)*5/100</f>
        <v>472</v>
      </c>
      <c r="Q246" s="757">
        <v>19511</v>
      </c>
      <c r="R246" s="687">
        <f>P246*1</f>
        <v>472</v>
      </c>
      <c r="S246" s="688">
        <f>+K246+N246+R246</f>
        <v>9912</v>
      </c>
      <c r="T246" s="722">
        <f>(9440*1)-O246</f>
        <v>0</v>
      </c>
      <c r="U246" s="659">
        <f>+I246+L246-9440</f>
        <v>0</v>
      </c>
    </row>
    <row r="247" spans="1:21" ht="18" customHeight="1">
      <c r="A247" s="709">
        <v>2</v>
      </c>
      <c r="B247" s="781" t="s">
        <v>841</v>
      </c>
      <c r="C247" s="737"/>
      <c r="D247" s="737" t="s">
        <v>842</v>
      </c>
      <c r="E247" s="737" t="s">
        <v>843</v>
      </c>
      <c r="F247" s="709" t="s">
        <v>531</v>
      </c>
      <c r="G247" s="709"/>
      <c r="H247" s="665" t="s">
        <v>532</v>
      </c>
      <c r="I247" s="669">
        <v>6460</v>
      </c>
      <c r="J247" s="667">
        <v>19511</v>
      </c>
      <c r="K247" s="668">
        <f>I247*1</f>
        <v>6460</v>
      </c>
      <c r="L247" s="669">
        <v>1740</v>
      </c>
      <c r="M247" s="667">
        <v>19511</v>
      </c>
      <c r="N247" s="670">
        <f>L247*1</f>
        <v>1740</v>
      </c>
      <c r="O247" s="668">
        <f>+K247+N247</f>
        <v>8200</v>
      </c>
      <c r="P247" s="669">
        <f>(I247+L247-U247)*5/100</f>
        <v>410</v>
      </c>
      <c r="Q247" s="667">
        <v>19511</v>
      </c>
      <c r="R247" s="668">
        <f>P247*1</f>
        <v>410</v>
      </c>
      <c r="S247" s="666">
        <f>SUM(K247,N247,R247)</f>
        <v>8610</v>
      </c>
      <c r="T247" s="671">
        <f>(8200*1)-O247</f>
        <v>0</v>
      </c>
      <c r="U247" s="659">
        <f>+I247+L247-8200</f>
        <v>0</v>
      </c>
    </row>
    <row r="248" spans="1:21" ht="18" customHeight="1">
      <c r="A248" s="709">
        <v>3</v>
      </c>
      <c r="B248" s="737"/>
      <c r="C248" s="737"/>
      <c r="D248" s="737"/>
      <c r="E248" s="737" t="s">
        <v>844</v>
      </c>
      <c r="F248" s="709" t="s">
        <v>531</v>
      </c>
      <c r="G248" s="709"/>
      <c r="H248" s="665" t="s">
        <v>532</v>
      </c>
      <c r="I248" s="669">
        <v>6460</v>
      </c>
      <c r="J248" s="667">
        <v>19511</v>
      </c>
      <c r="K248" s="668">
        <f>I248*1</f>
        <v>6460</v>
      </c>
      <c r="L248" s="669">
        <v>1740</v>
      </c>
      <c r="M248" s="667">
        <v>19511</v>
      </c>
      <c r="N248" s="670">
        <f>L248*1</f>
        <v>1740</v>
      </c>
      <c r="O248" s="668">
        <f>+K248+N248</f>
        <v>8200</v>
      </c>
      <c r="P248" s="669">
        <f>(I248+L248-U248)*5/100</f>
        <v>410</v>
      </c>
      <c r="Q248" s="667">
        <v>19511</v>
      </c>
      <c r="R248" s="668">
        <f>P248*1</f>
        <v>410</v>
      </c>
      <c r="S248" s="666">
        <f>SUM(K248,N248,R248)</f>
        <v>8610</v>
      </c>
      <c r="T248" s="671">
        <f>(8200*1)-O248</f>
        <v>0</v>
      </c>
      <c r="U248" s="659">
        <f>+I248+L248-8200</f>
        <v>0</v>
      </c>
    </row>
    <row r="249" spans="1:21" ht="18" customHeight="1">
      <c r="A249" s="713">
        <v>4</v>
      </c>
      <c r="B249" s="738"/>
      <c r="C249" s="738"/>
      <c r="D249" s="738"/>
      <c r="E249" s="738" t="s">
        <v>845</v>
      </c>
      <c r="F249" s="713" t="s">
        <v>531</v>
      </c>
      <c r="G249" s="694" t="s">
        <v>532</v>
      </c>
      <c r="H249" s="694"/>
      <c r="I249" s="696">
        <v>5080</v>
      </c>
      <c r="J249" s="667">
        <v>19511</v>
      </c>
      <c r="K249" s="698">
        <f>I249*1</f>
        <v>5080</v>
      </c>
      <c r="L249" s="696">
        <v>1500</v>
      </c>
      <c r="M249" s="667">
        <v>19511</v>
      </c>
      <c r="N249" s="670">
        <f>L249*1</f>
        <v>1500</v>
      </c>
      <c r="O249" s="698">
        <f>+K249+N249</f>
        <v>6580</v>
      </c>
      <c r="P249" s="669">
        <f>(I249+L249-U249)*5/100</f>
        <v>329</v>
      </c>
      <c r="Q249" s="667">
        <v>19511</v>
      </c>
      <c r="R249" s="668">
        <f>P249*1</f>
        <v>329</v>
      </c>
      <c r="S249" s="695">
        <f>SUM(K249,N249,R249)</f>
        <v>6909</v>
      </c>
      <c r="T249" s="671">
        <v>0</v>
      </c>
      <c r="U249" s="659">
        <f>+I249+L249-6580</f>
        <v>0</v>
      </c>
    </row>
    <row r="250" spans="1:21" ht="18" customHeight="1">
      <c r="A250" s="674"/>
      <c r="B250" s="1147" t="s">
        <v>846</v>
      </c>
      <c r="C250" s="1148"/>
      <c r="D250" s="1148"/>
      <c r="E250" s="1149"/>
      <c r="F250" s="674"/>
      <c r="G250" s="675"/>
      <c r="H250" s="676"/>
      <c r="I250" s="677">
        <f>SUM(I246:I249)</f>
        <v>26700</v>
      </c>
      <c r="J250" s="677"/>
      <c r="K250" s="677">
        <f>SUM(K246:K249)</f>
        <v>26700</v>
      </c>
      <c r="L250" s="677">
        <f>SUM(L246:L249)</f>
        <v>5720</v>
      </c>
      <c r="M250" s="677"/>
      <c r="N250" s="677"/>
      <c r="O250" s="677">
        <f>SUM(O246:O249)</f>
        <v>32420</v>
      </c>
      <c r="P250" s="677"/>
      <c r="Q250" s="677"/>
      <c r="R250" s="677">
        <f>SUM(R246:R249)</f>
        <v>1621</v>
      </c>
      <c r="S250" s="677">
        <f>SUM(S246:S249)</f>
        <v>34041</v>
      </c>
      <c r="T250" s="678"/>
      <c r="U250" s="679"/>
    </row>
    <row r="251" spans="1:21" ht="18" customHeight="1">
      <c r="A251" s="786">
        <v>1</v>
      </c>
      <c r="B251" s="830" t="s">
        <v>58</v>
      </c>
      <c r="C251" s="830" t="s">
        <v>17</v>
      </c>
      <c r="D251" s="787" t="s">
        <v>847</v>
      </c>
      <c r="E251" s="788" t="s">
        <v>848</v>
      </c>
      <c r="F251" s="831" t="s">
        <v>531</v>
      </c>
      <c r="G251" s="789"/>
      <c r="H251" s="706" t="s">
        <v>532</v>
      </c>
      <c r="I251" s="688">
        <v>6710</v>
      </c>
      <c r="J251" s="667">
        <v>19511</v>
      </c>
      <c r="K251" s="687">
        <f aca="true" t="shared" si="115" ref="K251:K263">I251*1</f>
        <v>6710</v>
      </c>
      <c r="L251" s="707">
        <v>1500</v>
      </c>
      <c r="M251" s="667">
        <v>19511</v>
      </c>
      <c r="N251" s="670">
        <f aca="true" t="shared" si="116" ref="N251:N263">L251*1</f>
        <v>1500</v>
      </c>
      <c r="O251" s="687">
        <f aca="true" t="shared" si="117" ref="O251:O263">+K251+N251</f>
        <v>8210</v>
      </c>
      <c r="P251" s="656">
        <f aca="true" t="shared" si="118" ref="P251:P263">(I251+L251-U251)*5/100</f>
        <v>410</v>
      </c>
      <c r="Q251" s="667">
        <v>19511</v>
      </c>
      <c r="R251" s="668">
        <f aca="true" t="shared" si="119" ref="R251:R263">P251*1</f>
        <v>410</v>
      </c>
      <c r="S251" s="688">
        <f aca="true" t="shared" si="120" ref="S251:S263">+K251+N251+R251</f>
        <v>8620</v>
      </c>
      <c r="T251" s="722">
        <f aca="true" t="shared" si="121" ref="T251:T263">(8200*1)-O251</f>
        <v>-10</v>
      </c>
      <c r="U251" s="659">
        <f aca="true" t="shared" si="122" ref="U251:U263">+I251+L251-8200</f>
        <v>10</v>
      </c>
    </row>
    <row r="252" spans="1:21" ht="18" customHeight="1">
      <c r="A252" s="660">
        <v>2</v>
      </c>
      <c r="B252" s="662" t="s">
        <v>849</v>
      </c>
      <c r="C252" s="661"/>
      <c r="D252" s="661"/>
      <c r="E252" s="663" t="s">
        <v>850</v>
      </c>
      <c r="F252" s="660" t="s">
        <v>531</v>
      </c>
      <c r="G252" s="664"/>
      <c r="H252" s="665" t="s">
        <v>532</v>
      </c>
      <c r="I252" s="666">
        <v>6710</v>
      </c>
      <c r="J252" s="667">
        <v>19511</v>
      </c>
      <c r="K252" s="668">
        <f t="shared" si="115"/>
        <v>6710</v>
      </c>
      <c r="L252" s="669">
        <v>1500</v>
      </c>
      <c r="M252" s="667">
        <v>19511</v>
      </c>
      <c r="N252" s="670">
        <f t="shared" si="116"/>
        <v>1500</v>
      </c>
      <c r="O252" s="668">
        <f t="shared" si="117"/>
        <v>8210</v>
      </c>
      <c r="P252" s="669">
        <f t="shared" si="118"/>
        <v>410</v>
      </c>
      <c r="Q252" s="667">
        <v>19511</v>
      </c>
      <c r="R252" s="668">
        <f t="shared" si="119"/>
        <v>410</v>
      </c>
      <c r="S252" s="666">
        <f t="shared" si="120"/>
        <v>8620</v>
      </c>
      <c r="T252" s="722">
        <f t="shared" si="121"/>
        <v>-10</v>
      </c>
      <c r="U252" s="659">
        <f t="shared" si="122"/>
        <v>10</v>
      </c>
    </row>
    <row r="253" spans="1:21" ht="18" customHeight="1">
      <c r="A253" s="660">
        <v>3</v>
      </c>
      <c r="B253" s="661"/>
      <c r="C253" s="661"/>
      <c r="D253" s="661"/>
      <c r="E253" s="663" t="s">
        <v>851</v>
      </c>
      <c r="F253" s="660" t="s">
        <v>531</v>
      </c>
      <c r="G253" s="664"/>
      <c r="H253" s="665" t="s">
        <v>532</v>
      </c>
      <c r="I253" s="688">
        <v>6710</v>
      </c>
      <c r="J253" s="667">
        <v>19511</v>
      </c>
      <c r="K253" s="668">
        <f t="shared" si="115"/>
        <v>6710</v>
      </c>
      <c r="L253" s="707">
        <v>1500</v>
      </c>
      <c r="M253" s="667">
        <v>19511</v>
      </c>
      <c r="N253" s="670">
        <f t="shared" si="116"/>
        <v>1500</v>
      </c>
      <c r="O253" s="668">
        <f t="shared" si="117"/>
        <v>8210</v>
      </c>
      <c r="P253" s="669">
        <f t="shared" si="118"/>
        <v>410</v>
      </c>
      <c r="Q253" s="667">
        <v>19511</v>
      </c>
      <c r="R253" s="668">
        <f t="shared" si="119"/>
        <v>410</v>
      </c>
      <c r="S253" s="666">
        <f t="shared" si="120"/>
        <v>8620</v>
      </c>
      <c r="T253" s="722">
        <f t="shared" si="121"/>
        <v>-10</v>
      </c>
      <c r="U253" s="659">
        <f t="shared" si="122"/>
        <v>10</v>
      </c>
    </row>
    <row r="254" spans="1:21" ht="18" customHeight="1">
      <c r="A254" s="660">
        <v>4</v>
      </c>
      <c r="B254" s="661"/>
      <c r="C254" s="661"/>
      <c r="D254" s="661"/>
      <c r="E254" s="663" t="s">
        <v>852</v>
      </c>
      <c r="F254" s="660" t="s">
        <v>531</v>
      </c>
      <c r="G254" s="664"/>
      <c r="H254" s="665" t="s">
        <v>532</v>
      </c>
      <c r="I254" s="666">
        <v>6710</v>
      </c>
      <c r="J254" s="667">
        <v>19511</v>
      </c>
      <c r="K254" s="668">
        <f t="shared" si="115"/>
        <v>6710</v>
      </c>
      <c r="L254" s="669">
        <v>1500</v>
      </c>
      <c r="M254" s="667">
        <v>19511</v>
      </c>
      <c r="N254" s="670">
        <f t="shared" si="116"/>
        <v>1500</v>
      </c>
      <c r="O254" s="668">
        <f t="shared" si="117"/>
        <v>8210</v>
      </c>
      <c r="P254" s="669">
        <f t="shared" si="118"/>
        <v>410</v>
      </c>
      <c r="Q254" s="667">
        <v>19511</v>
      </c>
      <c r="R254" s="668">
        <f t="shared" si="119"/>
        <v>410</v>
      </c>
      <c r="S254" s="666">
        <f t="shared" si="120"/>
        <v>8620</v>
      </c>
      <c r="T254" s="722">
        <f t="shared" si="121"/>
        <v>-10</v>
      </c>
      <c r="U254" s="659">
        <f t="shared" si="122"/>
        <v>10</v>
      </c>
    </row>
    <row r="255" spans="1:21" ht="18" customHeight="1">
      <c r="A255" s="660">
        <v>5</v>
      </c>
      <c r="B255" s="661"/>
      <c r="C255" s="661"/>
      <c r="D255" s="661"/>
      <c r="E255" s="663" t="s">
        <v>853</v>
      </c>
      <c r="F255" s="660" t="s">
        <v>531</v>
      </c>
      <c r="G255" s="664"/>
      <c r="H255" s="665" t="s">
        <v>532</v>
      </c>
      <c r="I255" s="688">
        <v>6710</v>
      </c>
      <c r="J255" s="667">
        <v>19511</v>
      </c>
      <c r="K255" s="668">
        <f t="shared" si="115"/>
        <v>6710</v>
      </c>
      <c r="L255" s="707">
        <v>1500</v>
      </c>
      <c r="M255" s="667">
        <v>19511</v>
      </c>
      <c r="N255" s="670">
        <f t="shared" si="116"/>
        <v>1500</v>
      </c>
      <c r="O255" s="668">
        <f t="shared" si="117"/>
        <v>8210</v>
      </c>
      <c r="P255" s="669">
        <f t="shared" si="118"/>
        <v>410</v>
      </c>
      <c r="Q255" s="667">
        <v>19511</v>
      </c>
      <c r="R255" s="668">
        <f t="shared" si="119"/>
        <v>410</v>
      </c>
      <c r="S255" s="666">
        <f t="shared" si="120"/>
        <v>8620</v>
      </c>
      <c r="T255" s="722">
        <f t="shared" si="121"/>
        <v>-10</v>
      </c>
      <c r="U255" s="659">
        <f t="shared" si="122"/>
        <v>10</v>
      </c>
    </row>
    <row r="256" spans="1:21" ht="18" customHeight="1">
      <c r="A256" s="660">
        <v>6</v>
      </c>
      <c r="B256" s="661"/>
      <c r="C256" s="661"/>
      <c r="D256" s="661"/>
      <c r="E256" s="663" t="s">
        <v>854</v>
      </c>
      <c r="F256" s="660" t="s">
        <v>531</v>
      </c>
      <c r="G256" s="664"/>
      <c r="H256" s="665" t="s">
        <v>532</v>
      </c>
      <c r="I256" s="666">
        <v>6210</v>
      </c>
      <c r="J256" s="667">
        <v>19511</v>
      </c>
      <c r="K256" s="668">
        <f t="shared" si="115"/>
        <v>6210</v>
      </c>
      <c r="L256" s="669">
        <v>1990</v>
      </c>
      <c r="M256" s="667">
        <v>19511</v>
      </c>
      <c r="N256" s="670">
        <f t="shared" si="116"/>
        <v>1990</v>
      </c>
      <c r="O256" s="668">
        <f t="shared" si="117"/>
        <v>8200</v>
      </c>
      <c r="P256" s="669">
        <f t="shared" si="118"/>
        <v>410</v>
      </c>
      <c r="Q256" s="667">
        <v>19511</v>
      </c>
      <c r="R256" s="668">
        <f t="shared" si="119"/>
        <v>410</v>
      </c>
      <c r="S256" s="666">
        <f t="shared" si="120"/>
        <v>8610</v>
      </c>
      <c r="T256" s="722">
        <f t="shared" si="121"/>
        <v>0</v>
      </c>
      <c r="U256" s="659">
        <f t="shared" si="122"/>
        <v>0</v>
      </c>
    </row>
    <row r="257" spans="1:21" ht="18" customHeight="1">
      <c r="A257" s="660">
        <v>7</v>
      </c>
      <c r="B257" s="661"/>
      <c r="C257" s="661"/>
      <c r="D257" s="661"/>
      <c r="E257" s="663" t="s">
        <v>855</v>
      </c>
      <c r="F257" s="660" t="s">
        <v>531</v>
      </c>
      <c r="G257" s="664"/>
      <c r="H257" s="665" t="s">
        <v>532</v>
      </c>
      <c r="I257" s="688">
        <v>5760</v>
      </c>
      <c r="J257" s="667">
        <v>19511</v>
      </c>
      <c r="K257" s="668">
        <f t="shared" si="115"/>
        <v>5760</v>
      </c>
      <c r="L257" s="707">
        <v>2440</v>
      </c>
      <c r="M257" s="667">
        <v>19511</v>
      </c>
      <c r="N257" s="670">
        <f t="shared" si="116"/>
        <v>2440</v>
      </c>
      <c r="O257" s="668">
        <f t="shared" si="117"/>
        <v>8200</v>
      </c>
      <c r="P257" s="669">
        <f t="shared" si="118"/>
        <v>410</v>
      </c>
      <c r="Q257" s="667">
        <v>19511</v>
      </c>
      <c r="R257" s="668">
        <f t="shared" si="119"/>
        <v>410</v>
      </c>
      <c r="S257" s="666">
        <f t="shared" si="120"/>
        <v>8610</v>
      </c>
      <c r="T257" s="722">
        <f t="shared" si="121"/>
        <v>0</v>
      </c>
      <c r="U257" s="659">
        <f t="shared" si="122"/>
        <v>0</v>
      </c>
    </row>
    <row r="258" spans="1:21" ht="18" customHeight="1">
      <c r="A258" s="660">
        <v>8</v>
      </c>
      <c r="B258" s="661"/>
      <c r="C258" s="661"/>
      <c r="D258" s="661" t="s">
        <v>856</v>
      </c>
      <c r="E258" s="663" t="s">
        <v>857</v>
      </c>
      <c r="F258" s="660" t="s">
        <v>531</v>
      </c>
      <c r="G258" s="664"/>
      <c r="H258" s="665" t="s">
        <v>532</v>
      </c>
      <c r="I258" s="666">
        <v>6710</v>
      </c>
      <c r="J258" s="667">
        <v>19511</v>
      </c>
      <c r="K258" s="668">
        <f t="shared" si="115"/>
        <v>6710</v>
      </c>
      <c r="L258" s="669">
        <v>1500</v>
      </c>
      <c r="M258" s="667">
        <v>19511</v>
      </c>
      <c r="N258" s="670">
        <f t="shared" si="116"/>
        <v>1500</v>
      </c>
      <c r="O258" s="668">
        <f t="shared" si="117"/>
        <v>8210</v>
      </c>
      <c r="P258" s="669">
        <f t="shared" si="118"/>
        <v>410</v>
      </c>
      <c r="Q258" s="667">
        <v>19511</v>
      </c>
      <c r="R258" s="668">
        <f t="shared" si="119"/>
        <v>410</v>
      </c>
      <c r="S258" s="666">
        <f t="shared" si="120"/>
        <v>8620</v>
      </c>
      <c r="T258" s="722">
        <f t="shared" si="121"/>
        <v>-10</v>
      </c>
      <c r="U258" s="659">
        <f t="shared" si="122"/>
        <v>10</v>
      </c>
    </row>
    <row r="259" spans="1:21" ht="18" customHeight="1">
      <c r="A259" s="660">
        <v>9</v>
      </c>
      <c r="B259" s="661"/>
      <c r="C259" s="661"/>
      <c r="D259" s="661"/>
      <c r="E259" s="663" t="s">
        <v>858</v>
      </c>
      <c r="F259" s="660" t="s">
        <v>531</v>
      </c>
      <c r="G259" s="664"/>
      <c r="H259" s="665" t="s">
        <v>532</v>
      </c>
      <c r="I259" s="688">
        <v>6710</v>
      </c>
      <c r="J259" s="667">
        <v>19511</v>
      </c>
      <c r="K259" s="668">
        <f t="shared" si="115"/>
        <v>6710</v>
      </c>
      <c r="L259" s="707">
        <v>1500</v>
      </c>
      <c r="M259" s="667">
        <v>19511</v>
      </c>
      <c r="N259" s="670">
        <f t="shared" si="116"/>
        <v>1500</v>
      </c>
      <c r="O259" s="668">
        <f t="shared" si="117"/>
        <v>8210</v>
      </c>
      <c r="P259" s="669">
        <f t="shared" si="118"/>
        <v>410</v>
      </c>
      <c r="Q259" s="667">
        <v>19511</v>
      </c>
      <c r="R259" s="668">
        <f t="shared" si="119"/>
        <v>410</v>
      </c>
      <c r="S259" s="666">
        <f t="shared" si="120"/>
        <v>8620</v>
      </c>
      <c r="T259" s="722">
        <f t="shared" si="121"/>
        <v>-10</v>
      </c>
      <c r="U259" s="659">
        <f t="shared" si="122"/>
        <v>10</v>
      </c>
    </row>
    <row r="260" spans="1:21" ht="18" customHeight="1">
      <c r="A260" s="660">
        <v>10</v>
      </c>
      <c r="B260" s="661"/>
      <c r="C260" s="661"/>
      <c r="D260" s="661"/>
      <c r="E260" s="663" t="s">
        <v>859</v>
      </c>
      <c r="F260" s="660" t="s">
        <v>531</v>
      </c>
      <c r="G260" s="664"/>
      <c r="H260" s="665" t="s">
        <v>532</v>
      </c>
      <c r="I260" s="666">
        <v>6210</v>
      </c>
      <c r="J260" s="667">
        <v>19511</v>
      </c>
      <c r="K260" s="668">
        <f t="shared" si="115"/>
        <v>6210</v>
      </c>
      <c r="L260" s="669">
        <v>1990</v>
      </c>
      <c r="M260" s="667">
        <v>19511</v>
      </c>
      <c r="N260" s="670">
        <f t="shared" si="116"/>
        <v>1990</v>
      </c>
      <c r="O260" s="668">
        <f t="shared" si="117"/>
        <v>8200</v>
      </c>
      <c r="P260" s="669">
        <f t="shared" si="118"/>
        <v>410</v>
      </c>
      <c r="Q260" s="667">
        <v>19511</v>
      </c>
      <c r="R260" s="668">
        <f t="shared" si="119"/>
        <v>410</v>
      </c>
      <c r="S260" s="666">
        <f t="shared" si="120"/>
        <v>8610</v>
      </c>
      <c r="T260" s="722">
        <f t="shared" si="121"/>
        <v>0</v>
      </c>
      <c r="U260" s="659">
        <f t="shared" si="122"/>
        <v>0</v>
      </c>
    </row>
    <row r="261" spans="1:21" ht="18" customHeight="1">
      <c r="A261" s="660">
        <v>11</v>
      </c>
      <c r="B261" s="661"/>
      <c r="C261" s="661"/>
      <c r="D261" s="661" t="s">
        <v>860</v>
      </c>
      <c r="E261" s="663" t="s">
        <v>861</v>
      </c>
      <c r="F261" s="660" t="s">
        <v>531</v>
      </c>
      <c r="G261" s="664"/>
      <c r="H261" s="665" t="s">
        <v>532</v>
      </c>
      <c r="I261" s="688">
        <v>6210</v>
      </c>
      <c r="J261" s="667">
        <v>19511</v>
      </c>
      <c r="K261" s="668">
        <f t="shared" si="115"/>
        <v>6210</v>
      </c>
      <c r="L261" s="707">
        <v>1990</v>
      </c>
      <c r="M261" s="667">
        <v>19511</v>
      </c>
      <c r="N261" s="670">
        <f t="shared" si="116"/>
        <v>1990</v>
      </c>
      <c r="O261" s="668">
        <f t="shared" si="117"/>
        <v>8200</v>
      </c>
      <c r="P261" s="669">
        <f t="shared" si="118"/>
        <v>410</v>
      </c>
      <c r="Q261" s="667">
        <v>19511</v>
      </c>
      <c r="R261" s="668">
        <f t="shared" si="119"/>
        <v>410</v>
      </c>
      <c r="S261" s="666">
        <f t="shared" si="120"/>
        <v>8610</v>
      </c>
      <c r="T261" s="722">
        <f t="shared" si="121"/>
        <v>0</v>
      </c>
      <c r="U261" s="659">
        <f t="shared" si="122"/>
        <v>0</v>
      </c>
    </row>
    <row r="262" spans="1:21" ht="18" customHeight="1">
      <c r="A262" s="660">
        <v>12</v>
      </c>
      <c r="B262" s="661"/>
      <c r="C262" s="661"/>
      <c r="D262" s="661"/>
      <c r="E262" s="663" t="s">
        <v>862</v>
      </c>
      <c r="F262" s="660" t="s">
        <v>531</v>
      </c>
      <c r="G262" s="664"/>
      <c r="H262" s="665" t="s">
        <v>532</v>
      </c>
      <c r="I262" s="666">
        <v>6710</v>
      </c>
      <c r="J262" s="667">
        <v>19511</v>
      </c>
      <c r="K262" s="668">
        <f t="shared" si="115"/>
        <v>6710</v>
      </c>
      <c r="L262" s="669">
        <v>1500</v>
      </c>
      <c r="M262" s="667">
        <v>19511</v>
      </c>
      <c r="N262" s="670">
        <f t="shared" si="116"/>
        <v>1500</v>
      </c>
      <c r="O262" s="668">
        <f t="shared" si="117"/>
        <v>8210</v>
      </c>
      <c r="P262" s="669">
        <f t="shared" si="118"/>
        <v>410</v>
      </c>
      <c r="Q262" s="667">
        <v>19511</v>
      </c>
      <c r="R262" s="668">
        <f t="shared" si="119"/>
        <v>410</v>
      </c>
      <c r="S262" s="666">
        <f t="shared" si="120"/>
        <v>8620</v>
      </c>
      <c r="T262" s="722">
        <f t="shared" si="121"/>
        <v>-10</v>
      </c>
      <c r="U262" s="659">
        <f t="shared" si="122"/>
        <v>10</v>
      </c>
    </row>
    <row r="263" spans="1:21" ht="18" customHeight="1">
      <c r="A263" s="660">
        <v>13</v>
      </c>
      <c r="B263" s="691"/>
      <c r="C263" s="691"/>
      <c r="D263" s="691"/>
      <c r="E263" s="692" t="s">
        <v>863</v>
      </c>
      <c r="F263" s="690" t="s">
        <v>531</v>
      </c>
      <c r="G263" s="693"/>
      <c r="H263" s="694" t="s">
        <v>532</v>
      </c>
      <c r="I263" s="666">
        <v>6710</v>
      </c>
      <c r="J263" s="667">
        <v>19511</v>
      </c>
      <c r="K263" s="668">
        <f t="shared" si="115"/>
        <v>6710</v>
      </c>
      <c r="L263" s="696">
        <v>1500</v>
      </c>
      <c r="M263" s="667">
        <v>19511</v>
      </c>
      <c r="N263" s="670">
        <f t="shared" si="116"/>
        <v>1500</v>
      </c>
      <c r="O263" s="698">
        <f t="shared" si="117"/>
        <v>8210</v>
      </c>
      <c r="P263" s="803">
        <f t="shared" si="118"/>
        <v>410</v>
      </c>
      <c r="Q263" s="667">
        <v>19511</v>
      </c>
      <c r="R263" s="668">
        <f t="shared" si="119"/>
        <v>410</v>
      </c>
      <c r="S263" s="695">
        <f t="shared" si="120"/>
        <v>8620</v>
      </c>
      <c r="T263" s="722">
        <f t="shared" si="121"/>
        <v>-10</v>
      </c>
      <c r="U263" s="659">
        <f t="shared" si="122"/>
        <v>10</v>
      </c>
    </row>
    <row r="264" spans="1:21" ht="18" customHeight="1">
      <c r="A264" s="674"/>
      <c r="B264" s="1147" t="s">
        <v>864</v>
      </c>
      <c r="C264" s="1148"/>
      <c r="D264" s="1148"/>
      <c r="E264" s="1149"/>
      <c r="F264" s="674"/>
      <c r="G264" s="676"/>
      <c r="H264" s="675"/>
      <c r="I264" s="677">
        <f>SUM(I251:I263)</f>
        <v>84780</v>
      </c>
      <c r="J264" s="677"/>
      <c r="K264" s="677">
        <f>SUM(K251:K263)</f>
        <v>84780</v>
      </c>
      <c r="L264" s="677">
        <f>SUM(L251:L263)</f>
        <v>21910</v>
      </c>
      <c r="M264" s="677"/>
      <c r="N264" s="677"/>
      <c r="O264" s="677">
        <f>SUM(O251:O263)</f>
        <v>106690</v>
      </c>
      <c r="P264" s="677">
        <f>SUM(P251:P263)</f>
        <v>5330</v>
      </c>
      <c r="Q264" s="677"/>
      <c r="R264" s="677">
        <f>SUM(R251:R263)</f>
        <v>5330</v>
      </c>
      <c r="S264" s="678">
        <f>SUM(S251:S263)</f>
        <v>112020</v>
      </c>
      <c r="T264" s="809">
        <f>SUM(T251:T263)</f>
        <v>-90</v>
      </c>
      <c r="U264" s="659"/>
    </row>
    <row r="265" spans="1:21" ht="18" customHeight="1" thickBot="1">
      <c r="A265" s="796"/>
      <c r="B265" s="743"/>
      <c r="C265" s="743"/>
      <c r="D265" s="743"/>
      <c r="E265" s="743"/>
      <c r="F265" s="796"/>
      <c r="G265" s="797"/>
      <c r="H265" s="798"/>
      <c r="I265" s="799"/>
      <c r="J265" s="799"/>
      <c r="K265" s="799"/>
      <c r="L265" s="799"/>
      <c r="M265" s="799"/>
      <c r="N265" s="799"/>
      <c r="O265" s="799"/>
      <c r="P265" s="799"/>
      <c r="Q265" s="780" t="s">
        <v>540</v>
      </c>
      <c r="R265" s="780"/>
      <c r="S265" s="685">
        <f>+S264+T264</f>
        <v>111930</v>
      </c>
      <c r="T265" s="729"/>
      <c r="U265" s="659"/>
    </row>
    <row r="266" spans="1:21" ht="18" customHeight="1" thickTop="1">
      <c r="A266" s="747">
        <v>1</v>
      </c>
      <c r="B266" s="748" t="s">
        <v>58</v>
      </c>
      <c r="C266" s="736" t="s">
        <v>865</v>
      </c>
      <c r="D266" s="736" t="s">
        <v>866</v>
      </c>
      <c r="E266" s="736" t="s">
        <v>867</v>
      </c>
      <c r="F266" s="747" t="s">
        <v>531</v>
      </c>
      <c r="G266" s="747"/>
      <c r="H266" s="652" t="s">
        <v>532</v>
      </c>
      <c r="I266" s="656">
        <v>6210</v>
      </c>
      <c r="J266" s="667">
        <v>19511</v>
      </c>
      <c r="K266" s="655">
        <f>I266*1</f>
        <v>6210</v>
      </c>
      <c r="L266" s="656">
        <v>1990</v>
      </c>
      <c r="M266" s="667">
        <v>19511</v>
      </c>
      <c r="N266" s="670">
        <f>L266*1</f>
        <v>1990</v>
      </c>
      <c r="O266" s="655">
        <f>+K266+N266</f>
        <v>8200</v>
      </c>
      <c r="P266" s="656">
        <f>(I266+L266-U266)*5/100</f>
        <v>410</v>
      </c>
      <c r="Q266" s="757">
        <v>19511</v>
      </c>
      <c r="R266" s="687">
        <f>P266*1</f>
        <v>410</v>
      </c>
      <c r="S266" s="688">
        <f>SUM(K266,N266,R266)</f>
        <v>8610</v>
      </c>
      <c r="T266" s="689">
        <f>(8200*1)-O266</f>
        <v>0</v>
      </c>
      <c r="U266" s="659">
        <f>+I266+L266-8200</f>
        <v>0</v>
      </c>
    </row>
    <row r="267" spans="1:21" ht="18" customHeight="1">
      <c r="A267" s="709">
        <v>2</v>
      </c>
      <c r="B267" s="832" t="s">
        <v>868</v>
      </c>
      <c r="C267" s="737"/>
      <c r="D267" s="737"/>
      <c r="E267" s="737" t="s">
        <v>869</v>
      </c>
      <c r="F267" s="709" t="s">
        <v>531</v>
      </c>
      <c r="G267" s="709"/>
      <c r="H267" s="665" t="s">
        <v>532</v>
      </c>
      <c r="I267" s="669">
        <v>6210</v>
      </c>
      <c r="J267" s="667">
        <v>19511</v>
      </c>
      <c r="K267" s="668">
        <f>I267*1</f>
        <v>6210</v>
      </c>
      <c r="L267" s="669">
        <v>1990</v>
      </c>
      <c r="M267" s="667">
        <v>19511</v>
      </c>
      <c r="N267" s="670">
        <f>L267*1</f>
        <v>1990</v>
      </c>
      <c r="O267" s="668">
        <f>+K267+N267</f>
        <v>8200</v>
      </c>
      <c r="P267" s="669">
        <f>(I267+L267-U267)*5/100</f>
        <v>410</v>
      </c>
      <c r="Q267" s="667">
        <v>19511</v>
      </c>
      <c r="R267" s="668">
        <f>P267*1</f>
        <v>410</v>
      </c>
      <c r="S267" s="666">
        <f>SUM(K267,N267,R267)</f>
        <v>8610</v>
      </c>
      <c r="T267" s="689">
        <f>(8200*1)-O267</f>
        <v>0</v>
      </c>
      <c r="U267" s="659">
        <f>+I267+L267-8200</f>
        <v>0</v>
      </c>
    </row>
    <row r="268" spans="1:21" ht="18" customHeight="1">
      <c r="A268" s="680">
        <v>3</v>
      </c>
      <c r="B268" s="833"/>
      <c r="C268" s="737"/>
      <c r="D268" s="737"/>
      <c r="E268" s="737" t="s">
        <v>870</v>
      </c>
      <c r="F268" s="709" t="s">
        <v>531</v>
      </c>
      <c r="G268" s="709"/>
      <c r="H268" s="665" t="s">
        <v>532</v>
      </c>
      <c r="I268" s="669">
        <v>6210</v>
      </c>
      <c r="J268" s="667">
        <v>19511</v>
      </c>
      <c r="K268" s="668">
        <f>I268*1</f>
        <v>6210</v>
      </c>
      <c r="L268" s="669">
        <v>1990</v>
      </c>
      <c r="M268" s="667">
        <v>19511</v>
      </c>
      <c r="N268" s="670">
        <f>L268*1</f>
        <v>1990</v>
      </c>
      <c r="O268" s="668">
        <f>+K268+N268</f>
        <v>8200</v>
      </c>
      <c r="P268" s="669">
        <f>(I268+L268-U268)*5/100</f>
        <v>410</v>
      </c>
      <c r="Q268" s="667">
        <v>19511</v>
      </c>
      <c r="R268" s="668">
        <f>P268*1</f>
        <v>410</v>
      </c>
      <c r="S268" s="666">
        <f>SUM(K268,N268,R268)</f>
        <v>8610</v>
      </c>
      <c r="T268" s="689">
        <f>(8200*1)-O268</f>
        <v>0</v>
      </c>
      <c r="U268" s="659">
        <f>+I268+L268-8200</f>
        <v>0</v>
      </c>
    </row>
    <row r="269" spans="1:21" ht="18" customHeight="1">
      <c r="A269" s="680">
        <v>5</v>
      </c>
      <c r="B269" s="833"/>
      <c r="C269" s="737"/>
      <c r="D269" s="737" t="s">
        <v>871</v>
      </c>
      <c r="E269" s="737" t="s">
        <v>872</v>
      </c>
      <c r="F269" s="709" t="s">
        <v>531</v>
      </c>
      <c r="G269" s="709"/>
      <c r="H269" s="665" t="s">
        <v>532</v>
      </c>
      <c r="I269" s="669">
        <v>6210</v>
      </c>
      <c r="J269" s="667">
        <v>19511</v>
      </c>
      <c r="K269" s="668">
        <f aca="true" t="shared" si="123" ref="K269:K281">I269*1</f>
        <v>6210</v>
      </c>
      <c r="L269" s="669">
        <v>1990</v>
      </c>
      <c r="M269" s="667">
        <v>19511</v>
      </c>
      <c r="N269" s="670">
        <f aca="true" t="shared" si="124" ref="N269:N281">L269*1</f>
        <v>1990</v>
      </c>
      <c r="O269" s="668">
        <f aca="true" t="shared" si="125" ref="O269:O281">+K269+N269</f>
        <v>8200</v>
      </c>
      <c r="P269" s="669">
        <f aca="true" t="shared" si="126" ref="P269:P281">(I269+L269-U269)*5/100</f>
        <v>410</v>
      </c>
      <c r="Q269" s="667">
        <v>19511</v>
      </c>
      <c r="R269" s="668">
        <f aca="true" t="shared" si="127" ref="R269:R281">P269*1</f>
        <v>410</v>
      </c>
      <c r="S269" s="666">
        <f aca="true" t="shared" si="128" ref="S269:S281">SUM(K269,N269,R269)</f>
        <v>8610</v>
      </c>
      <c r="T269" s="689">
        <f>(8200*1)-O269</f>
        <v>0</v>
      </c>
      <c r="U269" s="659">
        <f>+I269+L269-8200</f>
        <v>0</v>
      </c>
    </row>
    <row r="270" spans="1:21" ht="18" customHeight="1">
      <c r="A270" s="709">
        <v>6</v>
      </c>
      <c r="B270" s="833"/>
      <c r="C270" s="737"/>
      <c r="D270" s="737"/>
      <c r="E270" s="737" t="s">
        <v>873</v>
      </c>
      <c r="F270" s="709" t="s">
        <v>531</v>
      </c>
      <c r="G270" s="665" t="s">
        <v>532</v>
      </c>
      <c r="H270" s="665"/>
      <c r="I270" s="669">
        <v>5080</v>
      </c>
      <c r="J270" s="667">
        <v>19511</v>
      </c>
      <c r="K270" s="668">
        <f t="shared" si="123"/>
        <v>5080</v>
      </c>
      <c r="L270" s="669">
        <v>1500</v>
      </c>
      <c r="M270" s="667">
        <v>19511</v>
      </c>
      <c r="N270" s="670">
        <f t="shared" si="124"/>
        <v>1500</v>
      </c>
      <c r="O270" s="668">
        <f t="shared" si="125"/>
        <v>6580</v>
      </c>
      <c r="P270" s="669">
        <f t="shared" si="126"/>
        <v>329</v>
      </c>
      <c r="Q270" s="667">
        <v>19511</v>
      </c>
      <c r="R270" s="668">
        <f t="shared" si="127"/>
        <v>329</v>
      </c>
      <c r="S270" s="666">
        <f t="shared" si="128"/>
        <v>6909</v>
      </c>
      <c r="T270" s="689">
        <v>0</v>
      </c>
      <c r="U270" s="659">
        <f>+I270+L270-6580</f>
        <v>0</v>
      </c>
    </row>
    <row r="271" spans="1:21" ht="18" customHeight="1">
      <c r="A271" s="680">
        <v>7</v>
      </c>
      <c r="B271" s="833"/>
      <c r="C271" s="737"/>
      <c r="D271" s="737" t="s">
        <v>874</v>
      </c>
      <c r="E271" s="737" t="s">
        <v>875</v>
      </c>
      <c r="F271" s="709" t="s">
        <v>531</v>
      </c>
      <c r="G271" s="709"/>
      <c r="H271" s="665" t="s">
        <v>532</v>
      </c>
      <c r="I271" s="669">
        <v>6210</v>
      </c>
      <c r="J271" s="667">
        <v>19511</v>
      </c>
      <c r="K271" s="668">
        <f t="shared" si="123"/>
        <v>6210</v>
      </c>
      <c r="L271" s="669">
        <v>1990</v>
      </c>
      <c r="M271" s="667">
        <v>19511</v>
      </c>
      <c r="N271" s="670">
        <f t="shared" si="124"/>
        <v>1990</v>
      </c>
      <c r="O271" s="668">
        <f t="shared" si="125"/>
        <v>8200</v>
      </c>
      <c r="P271" s="669">
        <f t="shared" si="126"/>
        <v>410</v>
      </c>
      <c r="Q271" s="667">
        <v>19511</v>
      </c>
      <c r="R271" s="668">
        <f t="shared" si="127"/>
        <v>410</v>
      </c>
      <c r="S271" s="666">
        <f t="shared" si="128"/>
        <v>8610</v>
      </c>
      <c r="T271" s="689">
        <f aca="true" t="shared" si="129" ref="T271:T281">(8200*1)-O271</f>
        <v>0</v>
      </c>
      <c r="U271" s="659">
        <f aca="true" t="shared" si="130" ref="U271:U281">+I271+L271-8200</f>
        <v>0</v>
      </c>
    </row>
    <row r="272" spans="1:21" ht="18" customHeight="1">
      <c r="A272" s="709">
        <v>8</v>
      </c>
      <c r="B272" s="833"/>
      <c r="C272" s="737"/>
      <c r="D272" s="737"/>
      <c r="E272" s="737" t="s">
        <v>876</v>
      </c>
      <c r="F272" s="709" t="s">
        <v>531</v>
      </c>
      <c r="G272" s="709"/>
      <c r="H272" s="665" t="s">
        <v>532</v>
      </c>
      <c r="I272" s="669">
        <v>5760</v>
      </c>
      <c r="J272" s="667">
        <v>19511</v>
      </c>
      <c r="K272" s="668">
        <f t="shared" si="123"/>
        <v>5760</v>
      </c>
      <c r="L272" s="669">
        <v>2440</v>
      </c>
      <c r="M272" s="667">
        <v>19511</v>
      </c>
      <c r="N272" s="670">
        <f t="shared" si="124"/>
        <v>2440</v>
      </c>
      <c r="O272" s="668">
        <f t="shared" si="125"/>
        <v>8200</v>
      </c>
      <c r="P272" s="669">
        <f t="shared" si="126"/>
        <v>410</v>
      </c>
      <c r="Q272" s="667">
        <v>19511</v>
      </c>
      <c r="R272" s="668">
        <f t="shared" si="127"/>
        <v>410</v>
      </c>
      <c r="S272" s="666">
        <f t="shared" si="128"/>
        <v>8610</v>
      </c>
      <c r="T272" s="689">
        <f t="shared" si="129"/>
        <v>0</v>
      </c>
      <c r="U272" s="659">
        <f t="shared" si="130"/>
        <v>0</v>
      </c>
    </row>
    <row r="273" spans="1:21" ht="18" customHeight="1">
      <c r="A273" s="680">
        <v>9</v>
      </c>
      <c r="B273" s="833"/>
      <c r="C273" s="737"/>
      <c r="D273" s="737" t="s">
        <v>877</v>
      </c>
      <c r="E273" s="737" t="s">
        <v>878</v>
      </c>
      <c r="F273" s="709" t="s">
        <v>531</v>
      </c>
      <c r="G273" s="709"/>
      <c r="H273" s="665" t="s">
        <v>532</v>
      </c>
      <c r="I273" s="669">
        <v>6210</v>
      </c>
      <c r="J273" s="667">
        <v>19511</v>
      </c>
      <c r="K273" s="668">
        <f t="shared" si="123"/>
        <v>6210</v>
      </c>
      <c r="L273" s="669">
        <v>1990</v>
      </c>
      <c r="M273" s="667">
        <v>19511</v>
      </c>
      <c r="N273" s="670">
        <f t="shared" si="124"/>
        <v>1990</v>
      </c>
      <c r="O273" s="668">
        <f t="shared" si="125"/>
        <v>8200</v>
      </c>
      <c r="P273" s="669">
        <f t="shared" si="126"/>
        <v>410</v>
      </c>
      <c r="Q273" s="667">
        <v>19511</v>
      </c>
      <c r="R273" s="668">
        <f t="shared" si="127"/>
        <v>410</v>
      </c>
      <c r="S273" s="666">
        <f t="shared" si="128"/>
        <v>8610</v>
      </c>
      <c r="T273" s="689">
        <f t="shared" si="129"/>
        <v>0</v>
      </c>
      <c r="U273" s="659">
        <f t="shared" si="130"/>
        <v>0</v>
      </c>
    </row>
    <row r="274" spans="1:21" ht="18" customHeight="1">
      <c r="A274" s="709">
        <v>10</v>
      </c>
      <c r="B274" s="833"/>
      <c r="C274" s="737"/>
      <c r="D274" s="737"/>
      <c r="E274" s="737" t="s">
        <v>879</v>
      </c>
      <c r="F274" s="709" t="s">
        <v>531</v>
      </c>
      <c r="G274" s="709"/>
      <c r="H274" s="665" t="s">
        <v>532</v>
      </c>
      <c r="I274" s="669">
        <v>6210</v>
      </c>
      <c r="J274" s="667">
        <v>19511</v>
      </c>
      <c r="K274" s="668">
        <f t="shared" si="123"/>
        <v>6210</v>
      </c>
      <c r="L274" s="669">
        <v>1990</v>
      </c>
      <c r="M274" s="667">
        <v>19511</v>
      </c>
      <c r="N274" s="670">
        <f t="shared" si="124"/>
        <v>1990</v>
      </c>
      <c r="O274" s="668">
        <f t="shared" si="125"/>
        <v>8200</v>
      </c>
      <c r="P274" s="669">
        <f t="shared" si="126"/>
        <v>410</v>
      </c>
      <c r="Q274" s="667">
        <v>19511</v>
      </c>
      <c r="R274" s="668">
        <f t="shared" si="127"/>
        <v>410</v>
      </c>
      <c r="S274" s="666">
        <f t="shared" si="128"/>
        <v>8610</v>
      </c>
      <c r="T274" s="689">
        <f t="shared" si="129"/>
        <v>0</v>
      </c>
      <c r="U274" s="659">
        <f t="shared" si="130"/>
        <v>0</v>
      </c>
    </row>
    <row r="275" spans="1:21" ht="18" customHeight="1">
      <c r="A275" s="680">
        <v>11</v>
      </c>
      <c r="B275" s="833"/>
      <c r="C275" s="737"/>
      <c r="D275" s="737"/>
      <c r="E275" s="737" t="s">
        <v>880</v>
      </c>
      <c r="F275" s="709" t="s">
        <v>531</v>
      </c>
      <c r="G275" s="709"/>
      <c r="H275" s="665" t="s">
        <v>532</v>
      </c>
      <c r="I275" s="669">
        <v>6210</v>
      </c>
      <c r="J275" s="667">
        <v>19511</v>
      </c>
      <c r="K275" s="668">
        <f t="shared" si="123"/>
        <v>6210</v>
      </c>
      <c r="L275" s="669">
        <v>1990</v>
      </c>
      <c r="M275" s="667">
        <v>19511</v>
      </c>
      <c r="N275" s="670">
        <f t="shared" si="124"/>
        <v>1990</v>
      </c>
      <c r="O275" s="668">
        <f t="shared" si="125"/>
        <v>8200</v>
      </c>
      <c r="P275" s="669">
        <f t="shared" si="126"/>
        <v>410</v>
      </c>
      <c r="Q275" s="667">
        <v>19511</v>
      </c>
      <c r="R275" s="668">
        <f t="shared" si="127"/>
        <v>410</v>
      </c>
      <c r="S275" s="666">
        <f t="shared" si="128"/>
        <v>8610</v>
      </c>
      <c r="T275" s="689">
        <f t="shared" si="129"/>
        <v>0</v>
      </c>
      <c r="U275" s="659">
        <f t="shared" si="130"/>
        <v>0</v>
      </c>
    </row>
    <row r="276" spans="1:21" ht="18" customHeight="1">
      <c r="A276" s="709">
        <v>12</v>
      </c>
      <c r="B276" s="833"/>
      <c r="C276" s="737"/>
      <c r="D276" s="737" t="s">
        <v>881</v>
      </c>
      <c r="E276" s="737" t="s">
        <v>882</v>
      </c>
      <c r="F276" s="709" t="s">
        <v>531</v>
      </c>
      <c r="G276" s="709"/>
      <c r="H276" s="665" t="s">
        <v>532</v>
      </c>
      <c r="I276" s="669">
        <v>6210</v>
      </c>
      <c r="J276" s="667">
        <v>19511</v>
      </c>
      <c r="K276" s="668">
        <f t="shared" si="123"/>
        <v>6210</v>
      </c>
      <c r="L276" s="669">
        <v>1990</v>
      </c>
      <c r="M276" s="667">
        <v>19511</v>
      </c>
      <c r="N276" s="670">
        <f t="shared" si="124"/>
        <v>1990</v>
      </c>
      <c r="O276" s="668">
        <f t="shared" si="125"/>
        <v>8200</v>
      </c>
      <c r="P276" s="669">
        <f t="shared" si="126"/>
        <v>410</v>
      </c>
      <c r="Q276" s="667">
        <v>19511</v>
      </c>
      <c r="R276" s="668">
        <f t="shared" si="127"/>
        <v>410</v>
      </c>
      <c r="S276" s="666">
        <f t="shared" si="128"/>
        <v>8610</v>
      </c>
      <c r="T276" s="689">
        <f t="shared" si="129"/>
        <v>0</v>
      </c>
      <c r="U276" s="659">
        <f t="shared" si="130"/>
        <v>0</v>
      </c>
    </row>
    <row r="277" spans="1:21" ht="18" customHeight="1">
      <c r="A277" s="680">
        <v>13</v>
      </c>
      <c r="B277" s="833"/>
      <c r="C277" s="737"/>
      <c r="D277" s="737"/>
      <c r="E277" s="737" t="s">
        <v>883</v>
      </c>
      <c r="F277" s="709" t="s">
        <v>531</v>
      </c>
      <c r="G277" s="709"/>
      <c r="H277" s="665" t="s">
        <v>532</v>
      </c>
      <c r="I277" s="669">
        <v>6210</v>
      </c>
      <c r="J277" s="667">
        <v>19511</v>
      </c>
      <c r="K277" s="668">
        <f t="shared" si="123"/>
        <v>6210</v>
      </c>
      <c r="L277" s="669">
        <v>1990</v>
      </c>
      <c r="M277" s="667">
        <v>19511</v>
      </c>
      <c r="N277" s="670">
        <f t="shared" si="124"/>
        <v>1990</v>
      </c>
      <c r="O277" s="668">
        <f t="shared" si="125"/>
        <v>8200</v>
      </c>
      <c r="P277" s="669">
        <f t="shared" si="126"/>
        <v>410</v>
      </c>
      <c r="Q277" s="667">
        <v>19511</v>
      </c>
      <c r="R277" s="668">
        <f t="shared" si="127"/>
        <v>410</v>
      </c>
      <c r="S277" s="666">
        <f t="shared" si="128"/>
        <v>8610</v>
      </c>
      <c r="T277" s="689">
        <f t="shared" si="129"/>
        <v>0</v>
      </c>
      <c r="U277" s="659">
        <f t="shared" si="130"/>
        <v>0</v>
      </c>
    </row>
    <row r="278" spans="1:21" ht="18" customHeight="1">
      <c r="A278" s="709">
        <v>14</v>
      </c>
      <c r="B278" s="833"/>
      <c r="C278" s="737"/>
      <c r="D278" s="737" t="s">
        <v>884</v>
      </c>
      <c r="E278" s="737" t="s">
        <v>885</v>
      </c>
      <c r="F278" s="709" t="s">
        <v>531</v>
      </c>
      <c r="G278" s="709"/>
      <c r="H278" s="665" t="s">
        <v>532</v>
      </c>
      <c r="I278" s="669">
        <v>6210</v>
      </c>
      <c r="J278" s="667">
        <v>19511</v>
      </c>
      <c r="K278" s="668">
        <f t="shared" si="123"/>
        <v>6210</v>
      </c>
      <c r="L278" s="669">
        <v>1990</v>
      </c>
      <c r="M278" s="667">
        <v>19511</v>
      </c>
      <c r="N278" s="670">
        <f t="shared" si="124"/>
        <v>1990</v>
      </c>
      <c r="O278" s="668">
        <f t="shared" si="125"/>
        <v>8200</v>
      </c>
      <c r="P278" s="669">
        <f t="shared" si="126"/>
        <v>410</v>
      </c>
      <c r="Q278" s="667">
        <v>19511</v>
      </c>
      <c r="R278" s="668">
        <f t="shared" si="127"/>
        <v>410</v>
      </c>
      <c r="S278" s="666">
        <f t="shared" si="128"/>
        <v>8610</v>
      </c>
      <c r="T278" s="689">
        <f t="shared" si="129"/>
        <v>0</v>
      </c>
      <c r="U278" s="659">
        <f t="shared" si="130"/>
        <v>0</v>
      </c>
    </row>
    <row r="279" spans="1:21" ht="18" customHeight="1">
      <c r="A279" s="680">
        <v>15</v>
      </c>
      <c r="B279" s="833"/>
      <c r="C279" s="737"/>
      <c r="D279" s="737" t="s">
        <v>886</v>
      </c>
      <c r="E279" s="737" t="s">
        <v>887</v>
      </c>
      <c r="F279" s="709" t="s">
        <v>531</v>
      </c>
      <c r="G279" s="709"/>
      <c r="H279" s="665" t="s">
        <v>532</v>
      </c>
      <c r="I279" s="669">
        <v>6210</v>
      </c>
      <c r="J279" s="667">
        <v>19511</v>
      </c>
      <c r="K279" s="668">
        <f t="shared" si="123"/>
        <v>6210</v>
      </c>
      <c r="L279" s="669">
        <v>1990</v>
      </c>
      <c r="M279" s="667">
        <v>19511</v>
      </c>
      <c r="N279" s="670">
        <f t="shared" si="124"/>
        <v>1990</v>
      </c>
      <c r="O279" s="668">
        <f t="shared" si="125"/>
        <v>8200</v>
      </c>
      <c r="P279" s="669">
        <f t="shared" si="126"/>
        <v>410</v>
      </c>
      <c r="Q279" s="667">
        <v>19511</v>
      </c>
      <c r="R279" s="668">
        <f t="shared" si="127"/>
        <v>410</v>
      </c>
      <c r="S279" s="666">
        <f t="shared" si="128"/>
        <v>8610</v>
      </c>
      <c r="T279" s="689">
        <f t="shared" si="129"/>
        <v>0</v>
      </c>
      <c r="U279" s="659">
        <f t="shared" si="130"/>
        <v>0</v>
      </c>
    </row>
    <row r="280" spans="1:21" ht="18" customHeight="1">
      <c r="A280" s="709">
        <v>16</v>
      </c>
      <c r="B280" s="833"/>
      <c r="C280" s="737"/>
      <c r="D280" s="737" t="s">
        <v>888</v>
      </c>
      <c r="E280" s="737" t="s">
        <v>889</v>
      </c>
      <c r="F280" s="709" t="s">
        <v>531</v>
      </c>
      <c r="G280" s="665"/>
      <c r="H280" s="665" t="s">
        <v>532</v>
      </c>
      <c r="I280" s="669">
        <v>5760</v>
      </c>
      <c r="J280" s="667">
        <v>19511</v>
      </c>
      <c r="K280" s="668">
        <f t="shared" si="123"/>
        <v>5760</v>
      </c>
      <c r="L280" s="669">
        <v>2440</v>
      </c>
      <c r="M280" s="667">
        <v>19511</v>
      </c>
      <c r="N280" s="670">
        <f t="shared" si="124"/>
        <v>2440</v>
      </c>
      <c r="O280" s="668">
        <f t="shared" si="125"/>
        <v>8200</v>
      </c>
      <c r="P280" s="669">
        <f t="shared" si="126"/>
        <v>410</v>
      </c>
      <c r="Q280" s="667">
        <v>19511</v>
      </c>
      <c r="R280" s="668">
        <f t="shared" si="127"/>
        <v>410</v>
      </c>
      <c r="S280" s="666">
        <f t="shared" si="128"/>
        <v>8610</v>
      </c>
      <c r="T280" s="689">
        <f t="shared" si="129"/>
        <v>0</v>
      </c>
      <c r="U280" s="659">
        <f t="shared" si="130"/>
        <v>0</v>
      </c>
    </row>
    <row r="281" spans="1:21" ht="18" customHeight="1">
      <c r="A281" s="680">
        <v>17</v>
      </c>
      <c r="B281" s="833"/>
      <c r="C281" s="749"/>
      <c r="D281" s="749"/>
      <c r="E281" s="749" t="s">
        <v>890</v>
      </c>
      <c r="F281" s="810" t="s">
        <v>531</v>
      </c>
      <c r="G281" s="810"/>
      <c r="H281" s="763" t="s">
        <v>532</v>
      </c>
      <c r="I281" s="803">
        <v>5970</v>
      </c>
      <c r="J281" s="667">
        <v>19511</v>
      </c>
      <c r="K281" s="802">
        <f t="shared" si="123"/>
        <v>5970</v>
      </c>
      <c r="L281" s="803">
        <v>2230</v>
      </c>
      <c r="M281" s="667">
        <v>19511</v>
      </c>
      <c r="N281" s="670">
        <f t="shared" si="124"/>
        <v>2230</v>
      </c>
      <c r="O281" s="802">
        <f t="shared" si="125"/>
        <v>8200</v>
      </c>
      <c r="P281" s="803">
        <f t="shared" si="126"/>
        <v>410</v>
      </c>
      <c r="Q281" s="667">
        <v>19511</v>
      </c>
      <c r="R281" s="802">
        <f t="shared" si="127"/>
        <v>410</v>
      </c>
      <c r="S281" s="764">
        <f t="shared" si="128"/>
        <v>8610</v>
      </c>
      <c r="T281" s="689">
        <f t="shared" si="129"/>
        <v>0</v>
      </c>
      <c r="U281" s="659">
        <f t="shared" si="130"/>
        <v>0</v>
      </c>
    </row>
    <row r="282" spans="1:22" ht="18" customHeight="1">
      <c r="A282" s="674"/>
      <c r="B282" s="1147" t="s">
        <v>891</v>
      </c>
      <c r="C282" s="1148"/>
      <c r="D282" s="1148"/>
      <c r="E282" s="1149"/>
      <c r="F282" s="674"/>
      <c r="G282" s="675"/>
      <c r="H282" s="676"/>
      <c r="I282" s="677"/>
      <c r="J282" s="677"/>
      <c r="K282" s="677">
        <f>SUM(K266:K281)</f>
        <v>97090</v>
      </c>
      <c r="L282" s="677"/>
      <c r="M282" s="677"/>
      <c r="N282" s="677"/>
      <c r="O282" s="677">
        <f>SUM(O266:O281)</f>
        <v>129580</v>
      </c>
      <c r="P282" s="677"/>
      <c r="Q282" s="677"/>
      <c r="R282" s="677">
        <f>SUM(R266:R281)</f>
        <v>6479</v>
      </c>
      <c r="S282" s="677">
        <f>SUM(S266:S281)</f>
        <v>136059</v>
      </c>
      <c r="T282" s="678"/>
      <c r="U282" s="679"/>
      <c r="V282" t="s">
        <v>637</v>
      </c>
    </row>
    <row r="283" spans="1:21" ht="18" customHeight="1">
      <c r="A283" s="700">
        <v>1</v>
      </c>
      <c r="B283" s="721" t="s">
        <v>233</v>
      </c>
      <c r="C283" s="703" t="s">
        <v>249</v>
      </c>
      <c r="D283" s="703" t="s">
        <v>892</v>
      </c>
      <c r="E283" s="704" t="s">
        <v>893</v>
      </c>
      <c r="F283" s="700" t="s">
        <v>531</v>
      </c>
      <c r="G283" s="705"/>
      <c r="H283" s="835" t="s">
        <v>532</v>
      </c>
      <c r="I283" s="707">
        <v>6460</v>
      </c>
      <c r="J283" s="667">
        <v>19511</v>
      </c>
      <c r="K283" s="687">
        <f>I283*1</f>
        <v>6460</v>
      </c>
      <c r="L283" s="707">
        <v>1740</v>
      </c>
      <c r="M283" s="667">
        <v>19511</v>
      </c>
      <c r="N283" s="670">
        <f>L283*1</f>
        <v>1740</v>
      </c>
      <c r="O283" s="687">
        <f>+K283+N283</f>
        <v>8200</v>
      </c>
      <c r="P283" s="707">
        <f>(I283+L283)*5/100</f>
        <v>410</v>
      </c>
      <c r="Q283" s="667">
        <v>19511</v>
      </c>
      <c r="R283" s="687">
        <f>P283*1</f>
        <v>410</v>
      </c>
      <c r="S283" s="707">
        <f>SUM(K283,N283,R283)</f>
        <v>8610</v>
      </c>
      <c r="T283" s="722">
        <f>(8200*1)-O283</f>
        <v>0</v>
      </c>
      <c r="U283" s="659">
        <f>+I283+L283-8200</f>
        <v>0</v>
      </c>
    </row>
    <row r="284" spans="1:21" ht="18" customHeight="1">
      <c r="A284" s="713">
        <v>2</v>
      </c>
      <c r="B284" s="836" t="s">
        <v>894</v>
      </c>
      <c r="C284" s="715"/>
      <c r="D284" s="715"/>
      <c r="E284" s="716" t="s">
        <v>895</v>
      </c>
      <c r="F284" s="713" t="s">
        <v>531</v>
      </c>
      <c r="G284" s="717"/>
      <c r="H284" s="837" t="s">
        <v>532</v>
      </c>
      <c r="I284" s="696">
        <v>6460</v>
      </c>
      <c r="J284" s="667">
        <v>19511</v>
      </c>
      <c r="K284" s="698">
        <f>I284*1</f>
        <v>6460</v>
      </c>
      <c r="L284" s="696">
        <v>1740</v>
      </c>
      <c r="M284" s="667">
        <v>19511</v>
      </c>
      <c r="N284" s="670">
        <f>L284*1</f>
        <v>1740</v>
      </c>
      <c r="O284" s="698">
        <f>+K284+N284</f>
        <v>8200</v>
      </c>
      <c r="P284" s="696">
        <f>(I284+L284)*5/100</f>
        <v>410</v>
      </c>
      <c r="Q284" s="667">
        <v>19511</v>
      </c>
      <c r="R284" s="698">
        <f>P284*1</f>
        <v>410</v>
      </c>
      <c r="S284" s="696">
        <f>SUM(K284,N284,R284)</f>
        <v>8610</v>
      </c>
      <c r="T284" s="838">
        <f>(8200*1)-O284</f>
        <v>0</v>
      </c>
      <c r="U284" s="659">
        <f>+I284+L284-8200</f>
        <v>0</v>
      </c>
    </row>
    <row r="285" spans="1:20" ht="18" customHeight="1">
      <c r="A285" s="674"/>
      <c r="B285" s="1162" t="s">
        <v>896</v>
      </c>
      <c r="C285" s="1163"/>
      <c r="D285" s="1163"/>
      <c r="E285" s="1164"/>
      <c r="F285" s="674"/>
      <c r="G285" s="676"/>
      <c r="H285" s="675"/>
      <c r="I285" s="677"/>
      <c r="J285" s="677"/>
      <c r="K285" s="718">
        <f>SUM(K283:K284)</f>
        <v>12920</v>
      </c>
      <c r="L285" s="677"/>
      <c r="M285" s="677"/>
      <c r="N285" s="677"/>
      <c r="O285" s="677">
        <f>SUM(O283:O284)</f>
        <v>16400</v>
      </c>
      <c r="P285" s="677"/>
      <c r="Q285" s="677"/>
      <c r="R285" s="677">
        <f>SUM(R283:R284)</f>
        <v>820</v>
      </c>
      <c r="S285" s="678">
        <f>SUM(S283:S284)</f>
        <v>17220</v>
      </c>
      <c r="T285" s="809"/>
    </row>
    <row r="286" spans="1:21" ht="18" customHeight="1">
      <c r="A286" s="700">
        <v>1</v>
      </c>
      <c r="B286" s="701" t="s">
        <v>897</v>
      </c>
      <c r="C286" s="703" t="s">
        <v>239</v>
      </c>
      <c r="D286" s="703" t="s">
        <v>898</v>
      </c>
      <c r="E286" s="703" t="s">
        <v>899</v>
      </c>
      <c r="F286" s="700" t="s">
        <v>531</v>
      </c>
      <c r="G286" s="705"/>
      <c r="H286" s="835" t="s">
        <v>532</v>
      </c>
      <c r="I286" s="707">
        <v>6710</v>
      </c>
      <c r="J286" s="667">
        <v>19511</v>
      </c>
      <c r="K286" s="687">
        <f aca="true" t="shared" si="131" ref="K286:K293">I286*1</f>
        <v>6710</v>
      </c>
      <c r="L286" s="707">
        <v>1500</v>
      </c>
      <c r="M286" s="667">
        <v>19511</v>
      </c>
      <c r="N286" s="670">
        <f aca="true" t="shared" si="132" ref="N286:N293">L286*1</f>
        <v>1500</v>
      </c>
      <c r="O286" s="687">
        <f aca="true" t="shared" si="133" ref="O286:O293">+K286+N286</f>
        <v>8210</v>
      </c>
      <c r="P286" s="707">
        <f aca="true" t="shared" si="134" ref="P286:P293">(I286+L286-U286)*5/100</f>
        <v>410</v>
      </c>
      <c r="Q286" s="667">
        <v>19511</v>
      </c>
      <c r="R286" s="687">
        <f aca="true" t="shared" si="135" ref="R286:R293">P286*1</f>
        <v>410</v>
      </c>
      <c r="S286" s="707">
        <f aca="true" t="shared" si="136" ref="S286:S293">SUM(K286,N286,R286)</f>
        <v>8620</v>
      </c>
      <c r="T286" s="722">
        <f>(8200*1)-O286</f>
        <v>-10</v>
      </c>
      <c r="U286">
        <f>+I286+L286-8200</f>
        <v>10</v>
      </c>
    </row>
    <row r="287" spans="1:21" ht="18" customHeight="1">
      <c r="A287" s="709">
        <v>2</v>
      </c>
      <c r="B287" s="710"/>
      <c r="C287" s="710"/>
      <c r="D287" s="710"/>
      <c r="E287" s="710" t="s">
        <v>900</v>
      </c>
      <c r="F287" s="709" t="s">
        <v>531</v>
      </c>
      <c r="G287" s="712"/>
      <c r="H287" s="839" t="s">
        <v>532</v>
      </c>
      <c r="I287" s="669">
        <v>6710</v>
      </c>
      <c r="J287" s="667">
        <v>19511</v>
      </c>
      <c r="K287" s="668">
        <f t="shared" si="131"/>
        <v>6710</v>
      </c>
      <c r="L287" s="669">
        <v>1500</v>
      </c>
      <c r="M287" s="667">
        <v>19511</v>
      </c>
      <c r="N287" s="670">
        <f t="shared" si="132"/>
        <v>1500</v>
      </c>
      <c r="O287" s="668">
        <f t="shared" si="133"/>
        <v>8210</v>
      </c>
      <c r="P287" s="669">
        <f t="shared" si="134"/>
        <v>410</v>
      </c>
      <c r="Q287" s="667">
        <v>19511</v>
      </c>
      <c r="R287" s="668">
        <f t="shared" si="135"/>
        <v>410</v>
      </c>
      <c r="S287" s="669">
        <f t="shared" si="136"/>
        <v>8620</v>
      </c>
      <c r="T287" s="723">
        <f>(8200*1)-O287</f>
        <v>-10</v>
      </c>
      <c r="U287">
        <f>+I287+L287-8200</f>
        <v>10</v>
      </c>
    </row>
    <row r="288" spans="1:21" ht="18" customHeight="1">
      <c r="A288" s="709">
        <v>3</v>
      </c>
      <c r="B288" s="710"/>
      <c r="C288" s="710"/>
      <c r="D288" s="710"/>
      <c r="E288" s="710" t="s">
        <v>901</v>
      </c>
      <c r="F288" s="709" t="s">
        <v>531</v>
      </c>
      <c r="G288" s="712"/>
      <c r="H288" s="839" t="s">
        <v>532</v>
      </c>
      <c r="I288" s="669">
        <v>6710</v>
      </c>
      <c r="J288" s="667">
        <v>19511</v>
      </c>
      <c r="K288" s="668">
        <f t="shared" si="131"/>
        <v>6710</v>
      </c>
      <c r="L288" s="669">
        <v>1500</v>
      </c>
      <c r="M288" s="667">
        <v>19511</v>
      </c>
      <c r="N288" s="670">
        <f t="shared" si="132"/>
        <v>1500</v>
      </c>
      <c r="O288" s="668">
        <f t="shared" si="133"/>
        <v>8210</v>
      </c>
      <c r="P288" s="669">
        <f t="shared" si="134"/>
        <v>410</v>
      </c>
      <c r="Q288" s="667">
        <v>19511</v>
      </c>
      <c r="R288" s="668">
        <f t="shared" si="135"/>
        <v>410</v>
      </c>
      <c r="S288" s="669">
        <f t="shared" si="136"/>
        <v>8620</v>
      </c>
      <c r="T288" s="723">
        <f>(8200*1)-O288</f>
        <v>-10</v>
      </c>
      <c r="U288">
        <f>+I288+L288-8200</f>
        <v>10</v>
      </c>
    </row>
    <row r="289" spans="1:21" ht="18" customHeight="1">
      <c r="A289" s="709">
        <v>4</v>
      </c>
      <c r="B289" s="710"/>
      <c r="C289" s="710"/>
      <c r="D289" s="710"/>
      <c r="E289" s="710" t="s">
        <v>902</v>
      </c>
      <c r="F289" s="709" t="s">
        <v>531</v>
      </c>
      <c r="G289" s="712"/>
      <c r="H289" s="839" t="s">
        <v>532</v>
      </c>
      <c r="I289" s="669">
        <v>6210</v>
      </c>
      <c r="J289" s="667">
        <v>19511</v>
      </c>
      <c r="K289" s="668">
        <f t="shared" si="131"/>
        <v>6210</v>
      </c>
      <c r="L289" s="669">
        <v>1990</v>
      </c>
      <c r="M289" s="667">
        <v>19511</v>
      </c>
      <c r="N289" s="670">
        <f t="shared" si="132"/>
        <v>1990</v>
      </c>
      <c r="O289" s="668">
        <f t="shared" si="133"/>
        <v>8200</v>
      </c>
      <c r="P289" s="669">
        <f t="shared" si="134"/>
        <v>410</v>
      </c>
      <c r="Q289" s="667">
        <v>19511</v>
      </c>
      <c r="R289" s="668">
        <f t="shared" si="135"/>
        <v>410</v>
      </c>
      <c r="S289" s="669">
        <f t="shared" si="136"/>
        <v>8610</v>
      </c>
      <c r="T289" s="723">
        <f>(8200*1)-O289</f>
        <v>0</v>
      </c>
      <c r="U289">
        <f>+I289+L289-8200</f>
        <v>0</v>
      </c>
    </row>
    <row r="290" spans="1:21" ht="18" customHeight="1">
      <c r="A290" s="709">
        <v>5</v>
      </c>
      <c r="B290" s="710"/>
      <c r="C290" s="710"/>
      <c r="D290" s="710"/>
      <c r="E290" s="710" t="s">
        <v>903</v>
      </c>
      <c r="F290" s="709" t="s">
        <v>531</v>
      </c>
      <c r="G290" s="712"/>
      <c r="H290" s="839" t="s">
        <v>532</v>
      </c>
      <c r="I290" s="669">
        <v>6710</v>
      </c>
      <c r="J290" s="667">
        <v>19511</v>
      </c>
      <c r="K290" s="668">
        <f t="shared" si="131"/>
        <v>6710</v>
      </c>
      <c r="L290" s="669">
        <v>1500</v>
      </c>
      <c r="M290" s="667">
        <v>19511</v>
      </c>
      <c r="N290" s="670">
        <f t="shared" si="132"/>
        <v>1500</v>
      </c>
      <c r="O290" s="668">
        <f t="shared" si="133"/>
        <v>8210</v>
      </c>
      <c r="P290" s="669">
        <f t="shared" si="134"/>
        <v>410</v>
      </c>
      <c r="Q290" s="667">
        <v>19511</v>
      </c>
      <c r="R290" s="668">
        <f t="shared" si="135"/>
        <v>410</v>
      </c>
      <c r="S290" s="669">
        <f t="shared" si="136"/>
        <v>8620</v>
      </c>
      <c r="T290" s="723">
        <f>(8200*1)-O290</f>
        <v>-10</v>
      </c>
      <c r="U290">
        <f>+I290+L290-8200</f>
        <v>10</v>
      </c>
    </row>
    <row r="291" spans="1:21" ht="18" customHeight="1">
      <c r="A291" s="709">
        <v>6</v>
      </c>
      <c r="B291" s="710"/>
      <c r="C291" s="710"/>
      <c r="D291" s="710"/>
      <c r="E291" s="710" t="s">
        <v>904</v>
      </c>
      <c r="F291" s="709" t="s">
        <v>531</v>
      </c>
      <c r="G291" s="839" t="s">
        <v>532</v>
      </c>
      <c r="H291" s="839"/>
      <c r="I291" s="669">
        <v>5080</v>
      </c>
      <c r="J291" s="667">
        <v>19511</v>
      </c>
      <c r="K291" s="668">
        <f t="shared" si="131"/>
        <v>5080</v>
      </c>
      <c r="L291" s="669">
        <v>1500</v>
      </c>
      <c r="M291" s="667">
        <v>19511</v>
      </c>
      <c r="N291" s="670">
        <f t="shared" si="132"/>
        <v>1500</v>
      </c>
      <c r="O291" s="668">
        <f t="shared" si="133"/>
        <v>6580</v>
      </c>
      <c r="P291" s="669">
        <f t="shared" si="134"/>
        <v>329</v>
      </c>
      <c r="Q291" s="667">
        <v>19511</v>
      </c>
      <c r="R291" s="668">
        <f t="shared" si="135"/>
        <v>329</v>
      </c>
      <c r="S291" s="840">
        <f t="shared" si="136"/>
        <v>6909</v>
      </c>
      <c r="T291" s="723">
        <v>0</v>
      </c>
      <c r="U291" s="659">
        <f>+I291+L291-6580</f>
        <v>0</v>
      </c>
    </row>
    <row r="292" spans="1:21" ht="18" customHeight="1">
      <c r="A292" s="709">
        <v>7</v>
      </c>
      <c r="B292" s="710"/>
      <c r="C292" s="710"/>
      <c r="D292" s="710" t="s">
        <v>905</v>
      </c>
      <c r="E292" s="710" t="s">
        <v>906</v>
      </c>
      <c r="F292" s="709" t="s">
        <v>531</v>
      </c>
      <c r="G292" s="712"/>
      <c r="H292" s="839" t="s">
        <v>532</v>
      </c>
      <c r="I292" s="669">
        <v>6710</v>
      </c>
      <c r="J292" s="667">
        <v>19511</v>
      </c>
      <c r="K292" s="668">
        <f t="shared" si="131"/>
        <v>6710</v>
      </c>
      <c r="L292" s="669">
        <v>1500</v>
      </c>
      <c r="M292" s="667">
        <v>19511</v>
      </c>
      <c r="N292" s="670">
        <f t="shared" si="132"/>
        <v>1500</v>
      </c>
      <c r="O292" s="668">
        <f t="shared" si="133"/>
        <v>8210</v>
      </c>
      <c r="P292" s="669">
        <f t="shared" si="134"/>
        <v>410</v>
      </c>
      <c r="Q292" s="667">
        <v>19511</v>
      </c>
      <c r="R292" s="668">
        <f t="shared" si="135"/>
        <v>410</v>
      </c>
      <c r="S292" s="669">
        <f t="shared" si="136"/>
        <v>8620</v>
      </c>
      <c r="T292" s="723">
        <f>(8200*1)-O292</f>
        <v>-10</v>
      </c>
      <c r="U292">
        <f>+I292+L292-8200</f>
        <v>10</v>
      </c>
    </row>
    <row r="293" spans="1:21" ht="18" customHeight="1">
      <c r="A293" s="709">
        <v>8</v>
      </c>
      <c r="B293" s="710"/>
      <c r="C293" s="710"/>
      <c r="D293" s="710"/>
      <c r="E293" s="710" t="s">
        <v>907</v>
      </c>
      <c r="F293" s="709" t="s">
        <v>531</v>
      </c>
      <c r="G293" s="712"/>
      <c r="H293" s="839" t="s">
        <v>532</v>
      </c>
      <c r="I293" s="669">
        <v>6710</v>
      </c>
      <c r="J293" s="667">
        <v>19511</v>
      </c>
      <c r="K293" s="668">
        <f t="shared" si="131"/>
        <v>6710</v>
      </c>
      <c r="L293" s="669">
        <v>1500</v>
      </c>
      <c r="M293" s="667">
        <v>19511</v>
      </c>
      <c r="N293" s="670">
        <f t="shared" si="132"/>
        <v>1500</v>
      </c>
      <c r="O293" s="668">
        <f t="shared" si="133"/>
        <v>8210</v>
      </c>
      <c r="P293" s="669">
        <f t="shared" si="134"/>
        <v>410</v>
      </c>
      <c r="Q293" s="667">
        <v>19511</v>
      </c>
      <c r="R293" s="668">
        <f t="shared" si="135"/>
        <v>410</v>
      </c>
      <c r="S293" s="669">
        <f t="shared" si="136"/>
        <v>8620</v>
      </c>
      <c r="T293" s="723">
        <f>(8200*1)-O293</f>
        <v>-10</v>
      </c>
      <c r="U293">
        <f>+I293+L293-8200</f>
        <v>10</v>
      </c>
    </row>
    <row r="294" spans="1:20" ht="18" customHeight="1">
      <c r="A294" s="674"/>
      <c r="B294" s="1162" t="s">
        <v>908</v>
      </c>
      <c r="C294" s="1163"/>
      <c r="D294" s="1163"/>
      <c r="E294" s="1164"/>
      <c r="F294" s="674"/>
      <c r="G294" s="676"/>
      <c r="H294" s="675"/>
      <c r="I294" s="677"/>
      <c r="J294" s="677"/>
      <c r="K294" s="718">
        <f>SUM(K286:K293)</f>
        <v>51550</v>
      </c>
      <c r="L294" s="677"/>
      <c r="M294" s="677"/>
      <c r="N294" s="677">
        <f>SUM(N286:N293)</f>
        <v>12490</v>
      </c>
      <c r="O294" s="677"/>
      <c r="P294" s="677"/>
      <c r="Q294" s="677"/>
      <c r="R294" s="677">
        <f>SUM(R286:R293)</f>
        <v>3199</v>
      </c>
      <c r="S294" s="678">
        <f>SUM(S286:S293)</f>
        <v>67239</v>
      </c>
      <c r="T294" s="745">
        <f>SUM(T286:T293)</f>
        <v>-60</v>
      </c>
    </row>
    <row r="295" spans="1:21" ht="18" customHeight="1" thickBot="1">
      <c r="A295" s="680"/>
      <c r="B295" s="841"/>
      <c r="C295" s="841"/>
      <c r="D295" s="841"/>
      <c r="E295" s="841"/>
      <c r="F295" s="680"/>
      <c r="G295" s="683"/>
      <c r="H295" s="682"/>
      <c r="I295" s="684"/>
      <c r="J295" s="684"/>
      <c r="K295" s="755"/>
      <c r="L295" s="684"/>
      <c r="M295" s="684"/>
      <c r="N295" s="684"/>
      <c r="O295" s="684"/>
      <c r="P295" s="684"/>
      <c r="Q295" s="728" t="s">
        <v>540</v>
      </c>
      <c r="R295" s="728"/>
      <c r="S295" s="685">
        <f>+S294+T294</f>
        <v>67179</v>
      </c>
      <c r="T295" s="842"/>
      <c r="U295" s="843"/>
    </row>
    <row r="296" spans="1:21" ht="18" customHeight="1" thickTop="1">
      <c r="A296" s="700">
        <v>1</v>
      </c>
      <c r="B296" s="701" t="s">
        <v>909</v>
      </c>
      <c r="C296" s="721" t="s">
        <v>261</v>
      </c>
      <c r="D296" s="703" t="s">
        <v>910</v>
      </c>
      <c r="E296" s="703" t="s">
        <v>911</v>
      </c>
      <c r="F296" s="700" t="s">
        <v>531</v>
      </c>
      <c r="G296" s="705"/>
      <c r="H296" s="835" t="s">
        <v>532</v>
      </c>
      <c r="I296" s="707">
        <v>6710</v>
      </c>
      <c r="J296" s="667">
        <v>19511</v>
      </c>
      <c r="K296" s="687">
        <f>I296*1</f>
        <v>6710</v>
      </c>
      <c r="L296" s="707">
        <v>1490</v>
      </c>
      <c r="M296" s="667">
        <v>19511</v>
      </c>
      <c r="N296" s="670">
        <f>L296*1</f>
        <v>1490</v>
      </c>
      <c r="O296" s="687">
        <f>+K296+N296</f>
        <v>8200</v>
      </c>
      <c r="P296" s="707">
        <f>(I296+L296-U296)*5/100</f>
        <v>410</v>
      </c>
      <c r="Q296" s="667">
        <v>19511</v>
      </c>
      <c r="R296" s="668">
        <f>P296*1</f>
        <v>410</v>
      </c>
      <c r="S296" s="707">
        <f>SUM(K296,N296,R296)</f>
        <v>8610</v>
      </c>
      <c r="T296" s="722">
        <f>(8200*1)-O296</f>
        <v>0</v>
      </c>
      <c r="U296">
        <f>+I296+L296-8200</f>
        <v>0</v>
      </c>
    </row>
    <row r="297" spans="1:21" ht="18" customHeight="1">
      <c r="A297" s="709">
        <v>2</v>
      </c>
      <c r="B297" s="710"/>
      <c r="C297" s="710"/>
      <c r="D297" s="710"/>
      <c r="E297" s="710" t="s">
        <v>912</v>
      </c>
      <c r="F297" s="709" t="s">
        <v>531</v>
      </c>
      <c r="G297" s="712"/>
      <c r="H297" s="839" t="s">
        <v>532</v>
      </c>
      <c r="I297" s="669">
        <v>6710</v>
      </c>
      <c r="J297" s="667">
        <v>19511</v>
      </c>
      <c r="K297" s="668">
        <f>I297*1</f>
        <v>6710</v>
      </c>
      <c r="L297" s="669">
        <v>1490</v>
      </c>
      <c r="M297" s="667">
        <v>19511</v>
      </c>
      <c r="N297" s="670">
        <f>L297*1</f>
        <v>1490</v>
      </c>
      <c r="O297" s="668">
        <f>+K297+N297</f>
        <v>8200</v>
      </c>
      <c r="P297" s="669">
        <f>(I297+L297-U297)*5/100</f>
        <v>410</v>
      </c>
      <c r="Q297" s="667">
        <v>19511</v>
      </c>
      <c r="R297" s="668">
        <f>P297*1</f>
        <v>410</v>
      </c>
      <c r="S297" s="669">
        <f>SUM(K297,N297,R297)</f>
        <v>8610</v>
      </c>
      <c r="T297" s="722">
        <f>(8200*1)-O297</f>
        <v>0</v>
      </c>
      <c r="U297">
        <f>+I297+L297-8200</f>
        <v>0</v>
      </c>
    </row>
    <row r="298" spans="1:21" ht="18" customHeight="1">
      <c r="A298" s="709">
        <v>3</v>
      </c>
      <c r="B298" s="710"/>
      <c r="C298" s="710"/>
      <c r="D298" s="710"/>
      <c r="E298" s="710" t="s">
        <v>913</v>
      </c>
      <c r="F298" s="709" t="s">
        <v>531</v>
      </c>
      <c r="G298" s="712"/>
      <c r="H298" s="839" t="s">
        <v>532</v>
      </c>
      <c r="I298" s="669">
        <v>6210</v>
      </c>
      <c r="J298" s="667">
        <v>19511</v>
      </c>
      <c r="K298" s="668">
        <f>I298*1</f>
        <v>6210</v>
      </c>
      <c r="L298" s="669">
        <v>1990</v>
      </c>
      <c r="M298" s="667">
        <v>19511</v>
      </c>
      <c r="N298" s="670">
        <f>L298*1</f>
        <v>1990</v>
      </c>
      <c r="O298" s="668">
        <f>+K298+N298</f>
        <v>8200</v>
      </c>
      <c r="P298" s="669">
        <f>(I298+L298-U298)*5/100</f>
        <v>410</v>
      </c>
      <c r="Q298" s="667">
        <v>19511</v>
      </c>
      <c r="R298" s="668">
        <f>P298*1</f>
        <v>410</v>
      </c>
      <c r="S298" s="669">
        <f>SUM(K298,N298,R298)</f>
        <v>8610</v>
      </c>
      <c r="T298" s="722">
        <f>(8200*1)-O298</f>
        <v>0</v>
      </c>
      <c r="U298">
        <f>+I298+L298-8200</f>
        <v>0</v>
      </c>
    </row>
    <row r="299" spans="1:21" ht="18" customHeight="1">
      <c r="A299" s="713">
        <v>4</v>
      </c>
      <c r="B299" s="715"/>
      <c r="C299" s="844"/>
      <c r="D299" s="844"/>
      <c r="E299" s="844" t="s">
        <v>914</v>
      </c>
      <c r="F299" s="810" t="s">
        <v>531</v>
      </c>
      <c r="G299" s="845"/>
      <c r="H299" s="846" t="s">
        <v>532</v>
      </c>
      <c r="I299" s="803">
        <v>5970</v>
      </c>
      <c r="J299" s="667">
        <v>19511</v>
      </c>
      <c r="K299" s="802">
        <f>I299*1</f>
        <v>5970</v>
      </c>
      <c r="L299" s="803">
        <v>2230</v>
      </c>
      <c r="M299" s="667">
        <v>19511</v>
      </c>
      <c r="N299" s="670">
        <f>L299*1</f>
        <v>2230</v>
      </c>
      <c r="O299" s="802">
        <f>+K299+N299</f>
        <v>8200</v>
      </c>
      <c r="P299" s="803">
        <f>(I299+L299-U299)*5/100</f>
        <v>410</v>
      </c>
      <c r="Q299" s="667">
        <v>19511</v>
      </c>
      <c r="R299" s="668">
        <f>P299*1</f>
        <v>410</v>
      </c>
      <c r="S299" s="696">
        <f>SUM(K299,N299,R299)</f>
        <v>8610</v>
      </c>
      <c r="T299" s="722">
        <f>(8200*1)-O299</f>
        <v>0</v>
      </c>
      <c r="U299">
        <f>+I299+L299-8200</f>
        <v>0</v>
      </c>
    </row>
    <row r="300" spans="1:20" ht="18" customHeight="1">
      <c r="A300" s="674"/>
      <c r="B300" s="1147" t="s">
        <v>915</v>
      </c>
      <c r="C300" s="1148"/>
      <c r="D300" s="1148"/>
      <c r="E300" s="1149"/>
      <c r="F300" s="674"/>
      <c r="G300" s="676"/>
      <c r="H300" s="675"/>
      <c r="I300" s="677"/>
      <c r="J300" s="677"/>
      <c r="K300" s="718">
        <f>SUM(K296:K299)</f>
        <v>25600</v>
      </c>
      <c r="L300" s="677"/>
      <c r="M300" s="677"/>
      <c r="N300" s="677">
        <f>SUM(N296:N299)</f>
        <v>7200</v>
      </c>
      <c r="O300" s="827"/>
      <c r="P300" s="677"/>
      <c r="Q300" s="677"/>
      <c r="R300" s="677">
        <f>SUM(R296:R299)</f>
        <v>1640</v>
      </c>
      <c r="S300" s="678">
        <f>SUM(S296:S299)</f>
        <v>34440</v>
      </c>
      <c r="T300" s="809"/>
    </row>
    <row r="301" spans="1:21" ht="18" customHeight="1">
      <c r="A301" s="747">
        <v>1</v>
      </c>
      <c r="B301" s="736" t="s">
        <v>233</v>
      </c>
      <c r="C301" s="736" t="s">
        <v>247</v>
      </c>
      <c r="D301" s="736" t="s">
        <v>916</v>
      </c>
      <c r="E301" s="737" t="s">
        <v>917</v>
      </c>
      <c r="F301" s="747" t="s">
        <v>531</v>
      </c>
      <c r="G301" s="794"/>
      <c r="H301" s="652" t="s">
        <v>532</v>
      </c>
      <c r="I301" s="656">
        <v>6710</v>
      </c>
      <c r="J301" s="667">
        <v>19511</v>
      </c>
      <c r="K301" s="687">
        <f aca="true" t="shared" si="137" ref="K301:K314">I301*1</f>
        <v>6710</v>
      </c>
      <c r="L301" s="707">
        <v>1490</v>
      </c>
      <c r="M301" s="667">
        <v>19511</v>
      </c>
      <c r="N301" s="670">
        <f aca="true" t="shared" si="138" ref="N301:N314">L301*1</f>
        <v>1490</v>
      </c>
      <c r="O301" s="687">
        <f aca="true" t="shared" si="139" ref="O301:O314">+K301+N301</f>
        <v>8200</v>
      </c>
      <c r="P301" s="707">
        <f aca="true" t="shared" si="140" ref="P301:P310">(I301+L301)*5/100</f>
        <v>410</v>
      </c>
      <c r="Q301" s="667">
        <v>19511</v>
      </c>
      <c r="R301" s="668">
        <f aca="true" t="shared" si="141" ref="R301:R314">P301*1</f>
        <v>410</v>
      </c>
      <c r="S301" s="688">
        <f aca="true" t="shared" si="142" ref="S301:S314">SUM(K301,N301,R301)</f>
        <v>8610</v>
      </c>
      <c r="T301" s="689">
        <f>(8200*1)-O301</f>
        <v>0</v>
      </c>
      <c r="U301" s="659">
        <f>+I301+L301-8200</f>
        <v>0</v>
      </c>
    </row>
    <row r="302" spans="1:21" ht="18" customHeight="1">
      <c r="A302" s="709">
        <v>2</v>
      </c>
      <c r="B302" s="781" t="s">
        <v>918</v>
      </c>
      <c r="C302" s="781"/>
      <c r="D302" s="737"/>
      <c r="E302" s="737" t="s">
        <v>919</v>
      </c>
      <c r="F302" s="709" t="s">
        <v>531</v>
      </c>
      <c r="G302" s="712"/>
      <c r="H302" s="665" t="s">
        <v>532</v>
      </c>
      <c r="I302" s="669">
        <v>6460</v>
      </c>
      <c r="J302" s="667">
        <v>19511</v>
      </c>
      <c r="K302" s="668">
        <f t="shared" si="137"/>
        <v>6460</v>
      </c>
      <c r="L302" s="669">
        <v>1740</v>
      </c>
      <c r="M302" s="667">
        <v>19511</v>
      </c>
      <c r="N302" s="670">
        <f t="shared" si="138"/>
        <v>1740</v>
      </c>
      <c r="O302" s="668">
        <f t="shared" si="139"/>
        <v>8200</v>
      </c>
      <c r="P302" s="669">
        <f t="shared" si="140"/>
        <v>410</v>
      </c>
      <c r="Q302" s="667">
        <v>19511</v>
      </c>
      <c r="R302" s="668">
        <f t="shared" si="141"/>
        <v>410</v>
      </c>
      <c r="S302" s="666">
        <f t="shared" si="142"/>
        <v>8610</v>
      </c>
      <c r="T302" s="671">
        <f>(8200*1)-O302</f>
        <v>0</v>
      </c>
      <c r="U302" s="659">
        <f>+I302+L302-8200</f>
        <v>0</v>
      </c>
    </row>
    <row r="303" spans="1:21" ht="18" customHeight="1">
      <c r="A303" s="709">
        <v>3</v>
      </c>
      <c r="B303" s="737"/>
      <c r="C303" s="737"/>
      <c r="D303" s="737" t="s">
        <v>920</v>
      </c>
      <c r="E303" s="737" t="s">
        <v>921</v>
      </c>
      <c r="F303" s="709" t="s">
        <v>531</v>
      </c>
      <c r="G303" s="712"/>
      <c r="H303" s="665" t="s">
        <v>532</v>
      </c>
      <c r="I303" s="669">
        <v>6710</v>
      </c>
      <c r="J303" s="667">
        <v>19511</v>
      </c>
      <c r="K303" s="668">
        <f t="shared" si="137"/>
        <v>6710</v>
      </c>
      <c r="L303" s="669">
        <v>1490</v>
      </c>
      <c r="M303" s="667">
        <v>19511</v>
      </c>
      <c r="N303" s="670">
        <f t="shared" si="138"/>
        <v>1490</v>
      </c>
      <c r="O303" s="668">
        <f t="shared" si="139"/>
        <v>8200</v>
      </c>
      <c r="P303" s="669">
        <f t="shared" si="140"/>
        <v>410</v>
      </c>
      <c r="Q303" s="667">
        <v>19511</v>
      </c>
      <c r="R303" s="668">
        <f t="shared" si="141"/>
        <v>410</v>
      </c>
      <c r="S303" s="666">
        <f t="shared" si="142"/>
        <v>8610</v>
      </c>
      <c r="T303" s="671">
        <f>(8200*1)-O303</f>
        <v>0</v>
      </c>
      <c r="U303" s="659">
        <f>+I303+L303-8200</f>
        <v>0</v>
      </c>
    </row>
    <row r="304" spans="1:21" ht="18" customHeight="1">
      <c r="A304" s="709">
        <v>4</v>
      </c>
      <c r="B304" s="847"/>
      <c r="C304" s="847"/>
      <c r="D304" s="749"/>
      <c r="E304" s="749" t="s">
        <v>922</v>
      </c>
      <c r="F304" s="810" t="s">
        <v>531</v>
      </c>
      <c r="G304" s="845"/>
      <c r="H304" s="763" t="s">
        <v>532</v>
      </c>
      <c r="I304" s="803">
        <v>6460</v>
      </c>
      <c r="J304" s="667">
        <v>19511</v>
      </c>
      <c r="K304" s="668">
        <f t="shared" si="137"/>
        <v>6460</v>
      </c>
      <c r="L304" s="669">
        <v>1740</v>
      </c>
      <c r="M304" s="667">
        <v>19511</v>
      </c>
      <c r="N304" s="670">
        <f t="shared" si="138"/>
        <v>1740</v>
      </c>
      <c r="O304" s="668">
        <f t="shared" si="139"/>
        <v>8200</v>
      </c>
      <c r="P304" s="669">
        <f t="shared" si="140"/>
        <v>410</v>
      </c>
      <c r="Q304" s="667">
        <v>19511</v>
      </c>
      <c r="R304" s="668">
        <f t="shared" si="141"/>
        <v>410</v>
      </c>
      <c r="S304" s="666">
        <f t="shared" si="142"/>
        <v>8610</v>
      </c>
      <c r="T304" s="671">
        <f>(8200*1)-O304</f>
        <v>0</v>
      </c>
      <c r="U304" s="659">
        <f>+I304+L304-8200</f>
        <v>0</v>
      </c>
    </row>
    <row r="305" spans="1:21" ht="18" customHeight="1">
      <c r="A305" s="709">
        <v>5</v>
      </c>
      <c r="B305" s="848"/>
      <c r="C305" s="848"/>
      <c r="D305" s="849"/>
      <c r="E305" s="849" t="s">
        <v>923</v>
      </c>
      <c r="F305" s="700" t="s">
        <v>531</v>
      </c>
      <c r="G305" s="706" t="s">
        <v>532</v>
      </c>
      <c r="H305" s="850"/>
      <c r="I305" s="707">
        <v>5080</v>
      </c>
      <c r="J305" s="667">
        <v>19511</v>
      </c>
      <c r="K305" s="668">
        <f t="shared" si="137"/>
        <v>5080</v>
      </c>
      <c r="L305" s="669">
        <v>1500</v>
      </c>
      <c r="M305" s="667">
        <v>19511</v>
      </c>
      <c r="N305" s="670">
        <f t="shared" si="138"/>
        <v>1500</v>
      </c>
      <c r="O305" s="668">
        <f t="shared" si="139"/>
        <v>6580</v>
      </c>
      <c r="P305" s="669">
        <f t="shared" si="140"/>
        <v>329</v>
      </c>
      <c r="Q305" s="667">
        <v>19511</v>
      </c>
      <c r="R305" s="668">
        <f t="shared" si="141"/>
        <v>329</v>
      </c>
      <c r="S305" s="666">
        <f t="shared" si="142"/>
        <v>6909</v>
      </c>
      <c r="T305" s="671">
        <v>0</v>
      </c>
      <c r="U305" s="659">
        <f>+I305+L305-6580</f>
        <v>0</v>
      </c>
    </row>
    <row r="306" spans="1:21" ht="18" customHeight="1">
      <c r="A306" s="709">
        <v>6</v>
      </c>
      <c r="B306" s="851"/>
      <c r="C306" s="851"/>
      <c r="D306" s="738"/>
      <c r="E306" s="738" t="s">
        <v>924</v>
      </c>
      <c r="F306" s="713" t="s">
        <v>531</v>
      </c>
      <c r="G306" s="717"/>
      <c r="H306" s="694" t="s">
        <v>532</v>
      </c>
      <c r="I306" s="696">
        <v>6460</v>
      </c>
      <c r="J306" s="667">
        <v>19511</v>
      </c>
      <c r="K306" s="668">
        <f t="shared" si="137"/>
        <v>6460</v>
      </c>
      <c r="L306" s="669">
        <v>1740</v>
      </c>
      <c r="M306" s="667">
        <v>19511</v>
      </c>
      <c r="N306" s="670">
        <f t="shared" si="138"/>
        <v>1740</v>
      </c>
      <c r="O306" s="668">
        <f t="shared" si="139"/>
        <v>8200</v>
      </c>
      <c r="P306" s="669">
        <f t="shared" si="140"/>
        <v>410</v>
      </c>
      <c r="Q306" s="667">
        <v>19511</v>
      </c>
      <c r="R306" s="668">
        <f t="shared" si="141"/>
        <v>410</v>
      </c>
      <c r="S306" s="666">
        <f t="shared" si="142"/>
        <v>8610</v>
      </c>
      <c r="T306" s="671">
        <f>(8200*1)-O306</f>
        <v>0</v>
      </c>
      <c r="U306" s="659">
        <f>+I306+L306-8200</f>
        <v>0</v>
      </c>
    </row>
    <row r="307" spans="1:21" ht="18" customHeight="1">
      <c r="A307" s="709">
        <v>7</v>
      </c>
      <c r="B307" s="781"/>
      <c r="C307" s="781"/>
      <c r="D307" s="737" t="s">
        <v>925</v>
      </c>
      <c r="E307" s="737" t="s">
        <v>926</v>
      </c>
      <c r="F307" s="709" t="s">
        <v>531</v>
      </c>
      <c r="G307" s="712"/>
      <c r="H307" s="665" t="s">
        <v>532</v>
      </c>
      <c r="I307" s="669">
        <v>6710</v>
      </c>
      <c r="J307" s="667">
        <v>19511</v>
      </c>
      <c r="K307" s="668">
        <f t="shared" si="137"/>
        <v>6710</v>
      </c>
      <c r="L307" s="669">
        <v>1490</v>
      </c>
      <c r="M307" s="667">
        <v>19511</v>
      </c>
      <c r="N307" s="670">
        <f t="shared" si="138"/>
        <v>1490</v>
      </c>
      <c r="O307" s="668">
        <f t="shared" si="139"/>
        <v>8200</v>
      </c>
      <c r="P307" s="669">
        <f t="shared" si="140"/>
        <v>410</v>
      </c>
      <c r="Q307" s="667">
        <v>19511</v>
      </c>
      <c r="R307" s="668">
        <f t="shared" si="141"/>
        <v>410</v>
      </c>
      <c r="S307" s="666">
        <f t="shared" si="142"/>
        <v>8610</v>
      </c>
      <c r="T307" s="671">
        <f>(8200*1)-O307</f>
        <v>0</v>
      </c>
      <c r="U307" s="659">
        <f>+I307+L307-8200</f>
        <v>0</v>
      </c>
    </row>
    <row r="308" spans="1:21" ht="18" customHeight="1">
      <c r="A308" s="709">
        <v>8</v>
      </c>
      <c r="B308" s="781"/>
      <c r="C308" s="781"/>
      <c r="D308" s="737"/>
      <c r="E308" s="737" t="s">
        <v>927</v>
      </c>
      <c r="F308" s="709" t="s">
        <v>531</v>
      </c>
      <c r="G308" s="712"/>
      <c r="H308" s="665" t="s">
        <v>532</v>
      </c>
      <c r="I308" s="669">
        <v>6710</v>
      </c>
      <c r="J308" s="667">
        <v>19511</v>
      </c>
      <c r="K308" s="668">
        <f t="shared" si="137"/>
        <v>6710</v>
      </c>
      <c r="L308" s="669">
        <v>1490</v>
      </c>
      <c r="M308" s="667">
        <v>19511</v>
      </c>
      <c r="N308" s="670">
        <f t="shared" si="138"/>
        <v>1490</v>
      </c>
      <c r="O308" s="668">
        <f t="shared" si="139"/>
        <v>8200</v>
      </c>
      <c r="P308" s="669">
        <f t="shared" si="140"/>
        <v>410</v>
      </c>
      <c r="Q308" s="667">
        <v>19511</v>
      </c>
      <c r="R308" s="668">
        <f t="shared" si="141"/>
        <v>410</v>
      </c>
      <c r="S308" s="666">
        <f t="shared" si="142"/>
        <v>8610</v>
      </c>
      <c r="T308" s="671">
        <f>(8200*1)-O308</f>
        <v>0</v>
      </c>
      <c r="U308" s="659">
        <f>+I308+L308-8200</f>
        <v>0</v>
      </c>
    </row>
    <row r="309" spans="1:21" ht="18" customHeight="1">
      <c r="A309" s="709">
        <v>9</v>
      </c>
      <c r="B309" s="781"/>
      <c r="C309" s="781"/>
      <c r="D309" s="737"/>
      <c r="E309" s="737" t="s">
        <v>928</v>
      </c>
      <c r="F309" s="709" t="s">
        <v>531</v>
      </c>
      <c r="G309" s="712"/>
      <c r="H309" s="665" t="s">
        <v>532</v>
      </c>
      <c r="I309" s="669">
        <v>6460</v>
      </c>
      <c r="J309" s="667">
        <v>19511</v>
      </c>
      <c r="K309" s="668">
        <f t="shared" si="137"/>
        <v>6460</v>
      </c>
      <c r="L309" s="669">
        <v>1740</v>
      </c>
      <c r="M309" s="667">
        <v>19511</v>
      </c>
      <c r="N309" s="670">
        <f t="shared" si="138"/>
        <v>1740</v>
      </c>
      <c r="O309" s="668">
        <f t="shared" si="139"/>
        <v>8200</v>
      </c>
      <c r="P309" s="669">
        <f t="shared" si="140"/>
        <v>410</v>
      </c>
      <c r="Q309" s="667">
        <v>19511</v>
      </c>
      <c r="R309" s="668">
        <f t="shared" si="141"/>
        <v>410</v>
      </c>
      <c r="S309" s="666">
        <f t="shared" si="142"/>
        <v>8610</v>
      </c>
      <c r="T309" s="671">
        <f>(8200*1)-O309</f>
        <v>0</v>
      </c>
      <c r="U309" s="659">
        <f>+I309+L309-8200</f>
        <v>0</v>
      </c>
    </row>
    <row r="310" spans="1:21" ht="18" customHeight="1">
      <c r="A310" s="709">
        <v>10</v>
      </c>
      <c r="B310" s="781"/>
      <c r="C310" s="781"/>
      <c r="D310" s="737"/>
      <c r="E310" s="737" t="s">
        <v>929</v>
      </c>
      <c r="F310" s="709" t="s">
        <v>531</v>
      </c>
      <c r="G310" s="665" t="s">
        <v>532</v>
      </c>
      <c r="H310" s="852"/>
      <c r="I310" s="669">
        <v>5080</v>
      </c>
      <c r="J310" s="667">
        <v>19511</v>
      </c>
      <c r="K310" s="668">
        <f t="shared" si="137"/>
        <v>5080</v>
      </c>
      <c r="L310" s="669">
        <v>1500</v>
      </c>
      <c r="M310" s="667">
        <v>19511</v>
      </c>
      <c r="N310" s="670">
        <f t="shared" si="138"/>
        <v>1500</v>
      </c>
      <c r="O310" s="668">
        <f t="shared" si="139"/>
        <v>6580</v>
      </c>
      <c r="P310" s="669">
        <f t="shared" si="140"/>
        <v>329</v>
      </c>
      <c r="Q310" s="667">
        <v>19511</v>
      </c>
      <c r="R310" s="668">
        <f t="shared" si="141"/>
        <v>329</v>
      </c>
      <c r="S310" s="666">
        <f t="shared" si="142"/>
        <v>6909</v>
      </c>
      <c r="T310" s="671">
        <v>0</v>
      </c>
      <c r="U310" s="659">
        <f>+I310+L310-6580</f>
        <v>0</v>
      </c>
    </row>
    <row r="311" spans="1:21" ht="18" customHeight="1">
      <c r="A311" s="709">
        <v>11</v>
      </c>
      <c r="B311" s="847"/>
      <c r="C311" s="847"/>
      <c r="D311" s="749" t="s">
        <v>930</v>
      </c>
      <c r="E311" s="749" t="s">
        <v>931</v>
      </c>
      <c r="F311" s="810" t="s">
        <v>604</v>
      </c>
      <c r="G311" s="845"/>
      <c r="H311" s="763" t="s">
        <v>532</v>
      </c>
      <c r="I311" s="803">
        <v>8320</v>
      </c>
      <c r="J311" s="667">
        <v>19511</v>
      </c>
      <c r="K311" s="668">
        <f t="shared" si="137"/>
        <v>8320</v>
      </c>
      <c r="L311" s="669">
        <v>1120</v>
      </c>
      <c r="M311" s="667">
        <v>19511</v>
      </c>
      <c r="N311" s="670">
        <f t="shared" si="138"/>
        <v>1120</v>
      </c>
      <c r="O311" s="668">
        <f t="shared" si="139"/>
        <v>9440</v>
      </c>
      <c r="P311" s="669">
        <f>(I311+L311-U311)*5/100</f>
        <v>472</v>
      </c>
      <c r="Q311" s="667">
        <v>19511</v>
      </c>
      <c r="R311" s="668">
        <f t="shared" si="141"/>
        <v>472</v>
      </c>
      <c r="S311" s="666">
        <f t="shared" si="142"/>
        <v>9912</v>
      </c>
      <c r="T311" s="671">
        <f>(9440*1)-O311</f>
        <v>0</v>
      </c>
      <c r="U311" s="659">
        <f>+I311+L311-9440</f>
        <v>0</v>
      </c>
    </row>
    <row r="312" spans="1:21" ht="18" customHeight="1">
      <c r="A312" s="709">
        <v>12</v>
      </c>
      <c r="B312" s="848"/>
      <c r="C312" s="848"/>
      <c r="D312" s="849"/>
      <c r="E312" s="849" t="s">
        <v>932</v>
      </c>
      <c r="F312" s="700" t="s">
        <v>531</v>
      </c>
      <c r="G312" s="705"/>
      <c r="H312" s="706" t="s">
        <v>532</v>
      </c>
      <c r="I312" s="707">
        <v>6460</v>
      </c>
      <c r="J312" s="667">
        <v>19511</v>
      </c>
      <c r="K312" s="668">
        <f t="shared" si="137"/>
        <v>6460</v>
      </c>
      <c r="L312" s="669">
        <v>1740</v>
      </c>
      <c r="M312" s="667">
        <v>19511</v>
      </c>
      <c r="N312" s="670">
        <f t="shared" si="138"/>
        <v>1740</v>
      </c>
      <c r="O312" s="668">
        <f t="shared" si="139"/>
        <v>8200</v>
      </c>
      <c r="P312" s="669">
        <f>(I312+L312)*5/100</f>
        <v>410</v>
      </c>
      <c r="Q312" s="667">
        <v>19511</v>
      </c>
      <c r="R312" s="668">
        <f t="shared" si="141"/>
        <v>410</v>
      </c>
      <c r="S312" s="666">
        <f t="shared" si="142"/>
        <v>8610</v>
      </c>
      <c r="T312" s="671">
        <f>(8200*1)-O312</f>
        <v>0</v>
      </c>
      <c r="U312" s="659">
        <f>+I312+L312-8200</f>
        <v>0</v>
      </c>
    </row>
    <row r="313" spans="1:21" ht="18" customHeight="1">
      <c r="A313" s="709">
        <v>13</v>
      </c>
      <c r="B313" s="781"/>
      <c r="C313" s="781"/>
      <c r="D313" s="737"/>
      <c r="E313" s="737" t="s">
        <v>933</v>
      </c>
      <c r="F313" s="709" t="s">
        <v>531</v>
      </c>
      <c r="G313" s="665" t="s">
        <v>532</v>
      </c>
      <c r="H313" s="852"/>
      <c r="I313" s="669">
        <v>5080</v>
      </c>
      <c r="J313" s="667">
        <v>19511</v>
      </c>
      <c r="K313" s="668">
        <f t="shared" si="137"/>
        <v>5080</v>
      </c>
      <c r="L313" s="669">
        <v>1500</v>
      </c>
      <c r="M313" s="667">
        <v>19511</v>
      </c>
      <c r="N313" s="670">
        <f t="shared" si="138"/>
        <v>1500</v>
      </c>
      <c r="O313" s="668">
        <f t="shared" si="139"/>
        <v>6580</v>
      </c>
      <c r="P313" s="669">
        <f>(I313+L313)*5/100</f>
        <v>329</v>
      </c>
      <c r="Q313" s="667">
        <v>19511</v>
      </c>
      <c r="R313" s="668">
        <f t="shared" si="141"/>
        <v>329</v>
      </c>
      <c r="S313" s="666">
        <f t="shared" si="142"/>
        <v>6909</v>
      </c>
      <c r="T313" s="671">
        <v>0</v>
      </c>
      <c r="U313" s="659">
        <f>+I313+L313-6580</f>
        <v>0</v>
      </c>
    </row>
    <row r="314" spans="1:21" ht="18" customHeight="1">
      <c r="A314" s="709">
        <v>14</v>
      </c>
      <c r="B314" s="847"/>
      <c r="C314" s="847"/>
      <c r="D314" s="749"/>
      <c r="E314" s="749" t="s">
        <v>934</v>
      </c>
      <c r="F314" s="810" t="s">
        <v>531</v>
      </c>
      <c r="G314" s="763" t="s">
        <v>532</v>
      </c>
      <c r="H314" s="853"/>
      <c r="I314" s="803">
        <v>5080</v>
      </c>
      <c r="J314" s="667">
        <v>19511</v>
      </c>
      <c r="K314" s="668">
        <f t="shared" si="137"/>
        <v>5080</v>
      </c>
      <c r="L314" s="669">
        <v>1500</v>
      </c>
      <c r="M314" s="667">
        <v>19511</v>
      </c>
      <c r="N314" s="670">
        <f t="shared" si="138"/>
        <v>1500</v>
      </c>
      <c r="O314" s="668">
        <f t="shared" si="139"/>
        <v>6580</v>
      </c>
      <c r="P314" s="669">
        <f>(I314+L314)*5/100</f>
        <v>329</v>
      </c>
      <c r="Q314" s="667">
        <v>19511</v>
      </c>
      <c r="R314" s="668">
        <f t="shared" si="141"/>
        <v>329</v>
      </c>
      <c r="S314" s="666">
        <f t="shared" si="142"/>
        <v>6909</v>
      </c>
      <c r="T314" s="671">
        <v>0</v>
      </c>
      <c r="U314" s="659">
        <f>+I314+L314-6580</f>
        <v>0</v>
      </c>
    </row>
    <row r="315" spans="1:21" ht="18" customHeight="1">
      <c r="A315" s="674"/>
      <c r="B315" s="1165" t="s">
        <v>935</v>
      </c>
      <c r="C315" s="1166"/>
      <c r="D315" s="1166"/>
      <c r="E315" s="1167"/>
      <c r="F315" s="674"/>
      <c r="G315" s="676"/>
      <c r="H315" s="676"/>
      <c r="I315" s="677">
        <f>SUM(I301:I314)</f>
        <v>87780</v>
      </c>
      <c r="J315" s="677"/>
      <c r="K315" s="677">
        <f>SUM(K301:K314)</f>
        <v>87780</v>
      </c>
      <c r="L315" s="677">
        <f>SUM(L301:L314)</f>
        <v>21780</v>
      </c>
      <c r="M315" s="677"/>
      <c r="N315" s="677"/>
      <c r="O315" s="677">
        <f>SUM(O301:O314)</f>
        <v>109560</v>
      </c>
      <c r="P315" s="677">
        <f>SUM(P301:P314)</f>
        <v>5478</v>
      </c>
      <c r="Q315" s="677"/>
      <c r="R315" s="678">
        <f>SUM(R301:R314)</f>
        <v>5478</v>
      </c>
      <c r="S315" s="678">
        <f>SUM(S301:S314)</f>
        <v>115038</v>
      </c>
      <c r="T315" s="678">
        <f>SUM(T301:T314)</f>
        <v>0</v>
      </c>
      <c r="U315" s="659"/>
    </row>
    <row r="316" spans="1:21" ht="18" customHeight="1" thickBot="1">
      <c r="A316" s="680"/>
      <c r="B316" s="854"/>
      <c r="C316" s="855"/>
      <c r="D316" s="855"/>
      <c r="E316" s="856"/>
      <c r="F316" s="680"/>
      <c r="G316" s="683"/>
      <c r="H316" s="683"/>
      <c r="I316" s="684"/>
      <c r="J316" s="684"/>
      <c r="K316" s="684"/>
      <c r="L316" s="684"/>
      <c r="M316" s="684"/>
      <c r="N316" s="684"/>
      <c r="O316" s="684"/>
      <c r="P316" s="684"/>
      <c r="Q316" s="728" t="s">
        <v>540</v>
      </c>
      <c r="R316" s="685"/>
      <c r="S316" s="685">
        <f>+S315+T315</f>
        <v>115038</v>
      </c>
      <c r="T316" s="685"/>
      <c r="U316" s="679"/>
    </row>
    <row r="317" spans="1:21" ht="18" customHeight="1" thickTop="1">
      <c r="A317" s="747">
        <v>1</v>
      </c>
      <c r="B317" s="748" t="s">
        <v>233</v>
      </c>
      <c r="C317" s="736" t="s">
        <v>236</v>
      </c>
      <c r="D317" s="736" t="s">
        <v>236</v>
      </c>
      <c r="E317" s="736" t="s">
        <v>936</v>
      </c>
      <c r="F317" s="709" t="s">
        <v>604</v>
      </c>
      <c r="G317" s="712"/>
      <c r="H317" s="665" t="s">
        <v>532</v>
      </c>
      <c r="I317" s="666">
        <v>8700</v>
      </c>
      <c r="J317" s="667">
        <v>19511</v>
      </c>
      <c r="K317" s="668">
        <f aca="true" t="shared" si="143" ref="K317:K328">I317*1</f>
        <v>8700</v>
      </c>
      <c r="L317" s="669">
        <v>740</v>
      </c>
      <c r="M317" s="667">
        <v>19511</v>
      </c>
      <c r="N317" s="670">
        <f aca="true" t="shared" si="144" ref="N317:N328">L317*1</f>
        <v>740</v>
      </c>
      <c r="O317" s="668">
        <f aca="true" t="shared" si="145" ref="O317:O328">+K317+N317</f>
        <v>9440</v>
      </c>
      <c r="P317" s="669">
        <f aca="true" t="shared" si="146" ref="P317:P328">(I317+L317-U317)*5/100</f>
        <v>472</v>
      </c>
      <c r="Q317" s="667">
        <v>19511</v>
      </c>
      <c r="R317" s="668">
        <f aca="true" t="shared" si="147" ref="R317:R328">P317*1</f>
        <v>472</v>
      </c>
      <c r="S317" s="666">
        <f>+K317+N317+R317</f>
        <v>9912</v>
      </c>
      <c r="T317" s="723">
        <f>(9440*1)-O317</f>
        <v>0</v>
      </c>
      <c r="U317" s="659">
        <f>+I317+L317-9440</f>
        <v>0</v>
      </c>
    </row>
    <row r="318" spans="1:21" ht="18" customHeight="1">
      <c r="A318" s="709">
        <v>2</v>
      </c>
      <c r="B318" s="781" t="s">
        <v>937</v>
      </c>
      <c r="C318" s="737"/>
      <c r="D318" s="737"/>
      <c r="E318" s="737" t="s">
        <v>938</v>
      </c>
      <c r="F318" s="709" t="s">
        <v>531</v>
      </c>
      <c r="G318" s="709"/>
      <c r="H318" s="665" t="s">
        <v>532</v>
      </c>
      <c r="I318" s="669">
        <v>6710</v>
      </c>
      <c r="J318" s="667">
        <v>19511</v>
      </c>
      <c r="K318" s="668">
        <f t="shared" si="143"/>
        <v>6710</v>
      </c>
      <c r="L318" s="669">
        <v>1490</v>
      </c>
      <c r="M318" s="667">
        <v>19511</v>
      </c>
      <c r="N318" s="670">
        <f t="shared" si="144"/>
        <v>1490</v>
      </c>
      <c r="O318" s="668">
        <f t="shared" si="145"/>
        <v>8200</v>
      </c>
      <c r="P318" s="669">
        <f t="shared" si="146"/>
        <v>410</v>
      </c>
      <c r="Q318" s="667">
        <v>19511</v>
      </c>
      <c r="R318" s="668">
        <f t="shared" si="147"/>
        <v>410</v>
      </c>
      <c r="S318" s="666">
        <f aca="true" t="shared" si="148" ref="S318:S328">SUM(K318,N318,R318)</f>
        <v>8610</v>
      </c>
      <c r="T318" s="671">
        <f aca="true" t="shared" si="149" ref="T318:T328">(8200*1)-O318</f>
        <v>0</v>
      </c>
      <c r="U318" s="659">
        <f aca="true" t="shared" si="150" ref="U318:U328">+I318+L318-8200</f>
        <v>0</v>
      </c>
    </row>
    <row r="319" spans="1:21" ht="18" customHeight="1">
      <c r="A319" s="709">
        <v>3</v>
      </c>
      <c r="B319" s="737"/>
      <c r="C319" s="737"/>
      <c r="D319" s="737"/>
      <c r="E319" s="737" t="s">
        <v>939</v>
      </c>
      <c r="F319" s="709" t="s">
        <v>531</v>
      </c>
      <c r="G319" s="709"/>
      <c r="H319" s="665" t="s">
        <v>532</v>
      </c>
      <c r="I319" s="669">
        <v>6710</v>
      </c>
      <c r="J319" s="667">
        <v>19511</v>
      </c>
      <c r="K319" s="668">
        <f t="shared" si="143"/>
        <v>6710</v>
      </c>
      <c r="L319" s="669">
        <v>1490</v>
      </c>
      <c r="M319" s="667">
        <v>19511</v>
      </c>
      <c r="N319" s="670">
        <f t="shared" si="144"/>
        <v>1490</v>
      </c>
      <c r="O319" s="668">
        <f t="shared" si="145"/>
        <v>8200</v>
      </c>
      <c r="P319" s="669">
        <f t="shared" si="146"/>
        <v>410</v>
      </c>
      <c r="Q319" s="667">
        <v>19511</v>
      </c>
      <c r="R319" s="668">
        <f t="shared" si="147"/>
        <v>410</v>
      </c>
      <c r="S319" s="666">
        <f t="shared" si="148"/>
        <v>8610</v>
      </c>
      <c r="T319" s="671">
        <f t="shared" si="149"/>
        <v>0</v>
      </c>
      <c r="U319" s="659">
        <f t="shared" si="150"/>
        <v>0</v>
      </c>
    </row>
    <row r="320" spans="1:21" ht="18" customHeight="1">
      <c r="A320" s="713">
        <v>4</v>
      </c>
      <c r="B320" s="738"/>
      <c r="C320" s="738"/>
      <c r="D320" s="738"/>
      <c r="E320" s="738" t="s">
        <v>940</v>
      </c>
      <c r="F320" s="713" t="s">
        <v>531</v>
      </c>
      <c r="G320" s="713"/>
      <c r="H320" s="694" t="s">
        <v>532</v>
      </c>
      <c r="I320" s="696">
        <v>6710</v>
      </c>
      <c r="J320" s="667">
        <v>19511</v>
      </c>
      <c r="K320" s="668">
        <f t="shared" si="143"/>
        <v>6710</v>
      </c>
      <c r="L320" s="696">
        <v>1490</v>
      </c>
      <c r="M320" s="667">
        <v>19511</v>
      </c>
      <c r="N320" s="670">
        <f t="shared" si="144"/>
        <v>1490</v>
      </c>
      <c r="O320" s="698">
        <f t="shared" si="145"/>
        <v>8200</v>
      </c>
      <c r="P320" s="669">
        <f t="shared" si="146"/>
        <v>410</v>
      </c>
      <c r="Q320" s="667">
        <v>19511</v>
      </c>
      <c r="R320" s="668">
        <f t="shared" si="147"/>
        <v>410</v>
      </c>
      <c r="S320" s="695">
        <f t="shared" si="148"/>
        <v>8610</v>
      </c>
      <c r="T320" s="671">
        <f t="shared" si="149"/>
        <v>0</v>
      </c>
      <c r="U320" s="659">
        <f t="shared" si="150"/>
        <v>0</v>
      </c>
    </row>
    <row r="321" spans="1:21" ht="18" customHeight="1">
      <c r="A321" s="709">
        <v>5</v>
      </c>
      <c r="B321" s="737"/>
      <c r="C321" s="737"/>
      <c r="D321" s="737"/>
      <c r="E321" s="737" t="s">
        <v>941</v>
      </c>
      <c r="F321" s="713" t="s">
        <v>531</v>
      </c>
      <c r="G321" s="694"/>
      <c r="H321" s="694" t="s">
        <v>532</v>
      </c>
      <c r="I321" s="669">
        <v>6710</v>
      </c>
      <c r="J321" s="667">
        <v>19511</v>
      </c>
      <c r="K321" s="668">
        <f t="shared" si="143"/>
        <v>6710</v>
      </c>
      <c r="L321" s="669">
        <v>1490</v>
      </c>
      <c r="M321" s="667">
        <v>19511</v>
      </c>
      <c r="N321" s="670">
        <f t="shared" si="144"/>
        <v>1490</v>
      </c>
      <c r="O321" s="668">
        <f t="shared" si="145"/>
        <v>8200</v>
      </c>
      <c r="P321" s="669">
        <f t="shared" si="146"/>
        <v>410</v>
      </c>
      <c r="Q321" s="667">
        <v>19511</v>
      </c>
      <c r="R321" s="668">
        <f t="shared" si="147"/>
        <v>410</v>
      </c>
      <c r="S321" s="666">
        <f t="shared" si="148"/>
        <v>8610</v>
      </c>
      <c r="T321" s="671">
        <f t="shared" si="149"/>
        <v>0</v>
      </c>
      <c r="U321" s="659">
        <f t="shared" si="150"/>
        <v>0</v>
      </c>
    </row>
    <row r="322" spans="1:21" ht="18" customHeight="1">
      <c r="A322" s="713">
        <v>6</v>
      </c>
      <c r="B322" s="737"/>
      <c r="C322" s="737"/>
      <c r="D322" s="737"/>
      <c r="E322" s="737" t="s">
        <v>942</v>
      </c>
      <c r="F322" s="713" t="s">
        <v>531</v>
      </c>
      <c r="G322" s="713"/>
      <c r="H322" s="694" t="s">
        <v>532</v>
      </c>
      <c r="I322" s="669">
        <v>6710</v>
      </c>
      <c r="J322" s="667">
        <v>19511</v>
      </c>
      <c r="K322" s="668">
        <f t="shared" si="143"/>
        <v>6710</v>
      </c>
      <c r="L322" s="669">
        <v>1490</v>
      </c>
      <c r="M322" s="667">
        <v>19511</v>
      </c>
      <c r="N322" s="670">
        <f t="shared" si="144"/>
        <v>1490</v>
      </c>
      <c r="O322" s="668">
        <f t="shared" si="145"/>
        <v>8200</v>
      </c>
      <c r="P322" s="669">
        <f t="shared" si="146"/>
        <v>410</v>
      </c>
      <c r="Q322" s="667">
        <v>19511</v>
      </c>
      <c r="R322" s="668">
        <f t="shared" si="147"/>
        <v>410</v>
      </c>
      <c r="S322" s="666">
        <f t="shared" si="148"/>
        <v>8610</v>
      </c>
      <c r="T322" s="671">
        <f t="shared" si="149"/>
        <v>0</v>
      </c>
      <c r="U322" s="659">
        <f t="shared" si="150"/>
        <v>0</v>
      </c>
    </row>
    <row r="323" spans="1:21" ht="18" customHeight="1">
      <c r="A323" s="709">
        <v>7</v>
      </c>
      <c r="B323" s="738"/>
      <c r="C323" s="738"/>
      <c r="D323" s="738"/>
      <c r="E323" s="738" t="s">
        <v>943</v>
      </c>
      <c r="F323" s="713" t="s">
        <v>531</v>
      </c>
      <c r="G323" s="694"/>
      <c r="H323" s="694" t="s">
        <v>532</v>
      </c>
      <c r="I323" s="696">
        <v>6710</v>
      </c>
      <c r="J323" s="667">
        <v>19511</v>
      </c>
      <c r="K323" s="668">
        <f t="shared" si="143"/>
        <v>6710</v>
      </c>
      <c r="L323" s="696">
        <v>1490</v>
      </c>
      <c r="M323" s="667">
        <v>19511</v>
      </c>
      <c r="N323" s="670">
        <f t="shared" si="144"/>
        <v>1490</v>
      </c>
      <c r="O323" s="698">
        <f t="shared" si="145"/>
        <v>8200</v>
      </c>
      <c r="P323" s="669">
        <f t="shared" si="146"/>
        <v>410</v>
      </c>
      <c r="Q323" s="667">
        <v>19511</v>
      </c>
      <c r="R323" s="668">
        <f t="shared" si="147"/>
        <v>410</v>
      </c>
      <c r="S323" s="695">
        <f t="shared" si="148"/>
        <v>8610</v>
      </c>
      <c r="T323" s="671">
        <f t="shared" si="149"/>
        <v>0</v>
      </c>
      <c r="U323" s="659">
        <f t="shared" si="150"/>
        <v>0</v>
      </c>
    </row>
    <row r="324" spans="1:21" ht="18" customHeight="1">
      <c r="A324" s="713">
        <v>8</v>
      </c>
      <c r="B324" s="737"/>
      <c r="C324" s="737"/>
      <c r="D324" s="737"/>
      <c r="E324" s="737" t="s">
        <v>944</v>
      </c>
      <c r="F324" s="709" t="s">
        <v>531</v>
      </c>
      <c r="G324" s="709"/>
      <c r="H324" s="665" t="s">
        <v>532</v>
      </c>
      <c r="I324" s="669">
        <v>6710</v>
      </c>
      <c r="J324" s="667">
        <v>19511</v>
      </c>
      <c r="K324" s="668">
        <f t="shared" si="143"/>
        <v>6710</v>
      </c>
      <c r="L324" s="669">
        <v>1490</v>
      </c>
      <c r="M324" s="667">
        <v>19511</v>
      </c>
      <c r="N324" s="670">
        <f t="shared" si="144"/>
        <v>1490</v>
      </c>
      <c r="O324" s="668">
        <f t="shared" si="145"/>
        <v>8200</v>
      </c>
      <c r="P324" s="669">
        <f t="shared" si="146"/>
        <v>410</v>
      </c>
      <c r="Q324" s="667">
        <v>19511</v>
      </c>
      <c r="R324" s="668">
        <f t="shared" si="147"/>
        <v>410</v>
      </c>
      <c r="S324" s="666">
        <f t="shared" si="148"/>
        <v>8610</v>
      </c>
      <c r="T324" s="671">
        <f t="shared" si="149"/>
        <v>0</v>
      </c>
      <c r="U324" s="659">
        <f t="shared" si="150"/>
        <v>0</v>
      </c>
    </row>
    <row r="325" spans="1:21" ht="18" customHeight="1">
      <c r="A325" s="709">
        <v>9</v>
      </c>
      <c r="B325" s="749"/>
      <c r="C325" s="749"/>
      <c r="D325" s="749"/>
      <c r="E325" s="738" t="s">
        <v>945</v>
      </c>
      <c r="F325" s="713" t="s">
        <v>531</v>
      </c>
      <c r="G325" s="713"/>
      <c r="H325" s="694" t="s">
        <v>532</v>
      </c>
      <c r="I325" s="669">
        <v>6710</v>
      </c>
      <c r="J325" s="667">
        <v>19511</v>
      </c>
      <c r="K325" s="668">
        <f t="shared" si="143"/>
        <v>6710</v>
      </c>
      <c r="L325" s="669">
        <v>1490</v>
      </c>
      <c r="M325" s="667">
        <v>19511</v>
      </c>
      <c r="N325" s="670">
        <f t="shared" si="144"/>
        <v>1490</v>
      </c>
      <c r="O325" s="668">
        <f t="shared" si="145"/>
        <v>8200</v>
      </c>
      <c r="P325" s="669">
        <f t="shared" si="146"/>
        <v>410</v>
      </c>
      <c r="Q325" s="667">
        <v>19511</v>
      </c>
      <c r="R325" s="668">
        <f t="shared" si="147"/>
        <v>410</v>
      </c>
      <c r="S325" s="666">
        <f t="shared" si="148"/>
        <v>8610</v>
      </c>
      <c r="T325" s="671">
        <f t="shared" si="149"/>
        <v>0</v>
      </c>
      <c r="U325" s="659">
        <f t="shared" si="150"/>
        <v>0</v>
      </c>
    </row>
    <row r="326" spans="1:21" ht="18" customHeight="1">
      <c r="A326" s="713">
        <v>10</v>
      </c>
      <c r="B326" s="857"/>
      <c r="C326" s="857"/>
      <c r="D326" s="857"/>
      <c r="E326" s="857" t="s">
        <v>946</v>
      </c>
      <c r="F326" s="713" t="s">
        <v>531</v>
      </c>
      <c r="G326" s="713"/>
      <c r="H326" s="694" t="s">
        <v>532</v>
      </c>
      <c r="I326" s="696">
        <v>6710</v>
      </c>
      <c r="J326" s="667">
        <v>19511</v>
      </c>
      <c r="K326" s="668">
        <f t="shared" si="143"/>
        <v>6710</v>
      </c>
      <c r="L326" s="696">
        <v>1490</v>
      </c>
      <c r="M326" s="667">
        <v>19511</v>
      </c>
      <c r="N326" s="670">
        <f t="shared" si="144"/>
        <v>1490</v>
      </c>
      <c r="O326" s="698">
        <f t="shared" si="145"/>
        <v>8200</v>
      </c>
      <c r="P326" s="669">
        <f t="shared" si="146"/>
        <v>410</v>
      </c>
      <c r="Q326" s="667">
        <v>19511</v>
      </c>
      <c r="R326" s="668">
        <f t="shared" si="147"/>
        <v>410</v>
      </c>
      <c r="S326" s="695">
        <f t="shared" si="148"/>
        <v>8610</v>
      </c>
      <c r="T326" s="671">
        <f t="shared" si="149"/>
        <v>0</v>
      </c>
      <c r="U326" s="659">
        <f t="shared" si="150"/>
        <v>0</v>
      </c>
    </row>
    <row r="327" spans="1:21" ht="18" customHeight="1">
      <c r="A327" s="709">
        <v>11</v>
      </c>
      <c r="B327" s="857"/>
      <c r="C327" s="857"/>
      <c r="D327" s="857"/>
      <c r="E327" s="857" t="s">
        <v>947</v>
      </c>
      <c r="F327" s="713" t="s">
        <v>531</v>
      </c>
      <c r="G327" s="713"/>
      <c r="H327" s="694" t="s">
        <v>532</v>
      </c>
      <c r="I327" s="669">
        <v>6710</v>
      </c>
      <c r="J327" s="667">
        <v>19511</v>
      </c>
      <c r="K327" s="668">
        <f t="shared" si="143"/>
        <v>6710</v>
      </c>
      <c r="L327" s="669">
        <v>1490</v>
      </c>
      <c r="M327" s="667">
        <v>19511</v>
      </c>
      <c r="N327" s="670">
        <f t="shared" si="144"/>
        <v>1490</v>
      </c>
      <c r="O327" s="668">
        <f t="shared" si="145"/>
        <v>8200</v>
      </c>
      <c r="P327" s="669">
        <f t="shared" si="146"/>
        <v>410</v>
      </c>
      <c r="Q327" s="667">
        <v>19511</v>
      </c>
      <c r="R327" s="668">
        <f t="shared" si="147"/>
        <v>410</v>
      </c>
      <c r="S327" s="666">
        <f t="shared" si="148"/>
        <v>8610</v>
      </c>
      <c r="T327" s="671">
        <f t="shared" si="149"/>
        <v>0</v>
      </c>
      <c r="U327" s="659">
        <f t="shared" si="150"/>
        <v>0</v>
      </c>
    </row>
    <row r="328" spans="1:21" ht="18" customHeight="1">
      <c r="A328" s="713">
        <v>12</v>
      </c>
      <c r="B328" s="857"/>
      <c r="C328" s="857"/>
      <c r="D328" s="857"/>
      <c r="E328" s="857" t="s">
        <v>948</v>
      </c>
      <c r="F328" s="713" t="s">
        <v>531</v>
      </c>
      <c r="G328" s="713"/>
      <c r="H328" s="694" t="s">
        <v>532</v>
      </c>
      <c r="I328" s="696">
        <v>6210</v>
      </c>
      <c r="J328" s="667">
        <v>19511</v>
      </c>
      <c r="K328" s="668">
        <f t="shared" si="143"/>
        <v>6210</v>
      </c>
      <c r="L328" s="696">
        <v>1990</v>
      </c>
      <c r="M328" s="667">
        <v>19511</v>
      </c>
      <c r="N328" s="670">
        <f t="shared" si="144"/>
        <v>1990</v>
      </c>
      <c r="O328" s="698">
        <f t="shared" si="145"/>
        <v>8200</v>
      </c>
      <c r="P328" s="669">
        <f t="shared" si="146"/>
        <v>410</v>
      </c>
      <c r="Q328" s="667">
        <v>19511</v>
      </c>
      <c r="R328" s="668">
        <f t="shared" si="147"/>
        <v>410</v>
      </c>
      <c r="S328" s="695">
        <f t="shared" si="148"/>
        <v>8610</v>
      </c>
      <c r="T328" s="671">
        <f t="shared" si="149"/>
        <v>0</v>
      </c>
      <c r="U328" s="659">
        <f t="shared" si="150"/>
        <v>0</v>
      </c>
    </row>
    <row r="329" spans="1:21" ht="18" customHeight="1">
      <c r="A329" s="674"/>
      <c r="B329" s="1147" t="s">
        <v>949</v>
      </c>
      <c r="C329" s="1148"/>
      <c r="D329" s="1148"/>
      <c r="E329" s="1149"/>
      <c r="F329" s="674"/>
      <c r="G329" s="675"/>
      <c r="H329" s="676"/>
      <c r="I329" s="677">
        <f>SUM(I317:I328)</f>
        <v>82010</v>
      </c>
      <c r="J329" s="677"/>
      <c r="K329" s="677">
        <f>SUM(K317:K328)</f>
        <v>82010</v>
      </c>
      <c r="L329" s="677">
        <f>SUM(L317:L328)</f>
        <v>17630</v>
      </c>
      <c r="M329" s="677"/>
      <c r="N329" s="677"/>
      <c r="O329" s="677">
        <f>SUM(O317:O328)</f>
        <v>99640</v>
      </c>
      <c r="P329" s="677">
        <f>SUM(P317:P328)</f>
        <v>4982</v>
      </c>
      <c r="Q329" s="677"/>
      <c r="R329" s="677">
        <f>SUM(R317:R328)</f>
        <v>4982</v>
      </c>
      <c r="S329" s="677">
        <f>SUM(S317:S328)</f>
        <v>104622</v>
      </c>
      <c r="T329" s="678">
        <f>SUM(T317:T326)</f>
        <v>0</v>
      </c>
      <c r="U329" s="679"/>
    </row>
    <row r="330" spans="1:21" ht="18" customHeight="1">
      <c r="A330" s="786">
        <v>1</v>
      </c>
      <c r="B330" s="830" t="s">
        <v>233</v>
      </c>
      <c r="C330" s="858" t="s">
        <v>259</v>
      </c>
      <c r="D330" s="806" t="s">
        <v>950</v>
      </c>
      <c r="E330" s="650" t="s">
        <v>951</v>
      </c>
      <c r="F330" s="747" t="s">
        <v>604</v>
      </c>
      <c r="G330" s="651"/>
      <c r="H330" s="652" t="s">
        <v>532</v>
      </c>
      <c r="I330" s="653">
        <v>8700</v>
      </c>
      <c r="J330" s="667">
        <v>19511</v>
      </c>
      <c r="K330" s="655">
        <f>I330*1</f>
        <v>8700</v>
      </c>
      <c r="L330" s="656">
        <v>1500</v>
      </c>
      <c r="M330" s="667">
        <v>19511</v>
      </c>
      <c r="N330" s="670">
        <f>L330*1</f>
        <v>1500</v>
      </c>
      <c r="O330" s="655">
        <f>+K330+N330</f>
        <v>10200</v>
      </c>
      <c r="P330" s="656">
        <f>(I330+L330-U330)*5/100</f>
        <v>472</v>
      </c>
      <c r="Q330" s="667">
        <v>19511</v>
      </c>
      <c r="R330" s="668">
        <f>P330*1</f>
        <v>472</v>
      </c>
      <c r="S330" s="653">
        <f>SUM(K330,N330,R330)</f>
        <v>10672</v>
      </c>
      <c r="T330" s="859">
        <f>(9440*1)-O330</f>
        <v>-760</v>
      </c>
      <c r="U330" s="659">
        <f>+I330+L330-9440</f>
        <v>760</v>
      </c>
    </row>
    <row r="331" spans="1:21" ht="18" customHeight="1">
      <c r="A331" s="660">
        <v>2</v>
      </c>
      <c r="B331" s="662" t="s">
        <v>952</v>
      </c>
      <c r="C331" s="661"/>
      <c r="D331" s="661"/>
      <c r="E331" s="663" t="s">
        <v>953</v>
      </c>
      <c r="F331" s="660" t="s">
        <v>531</v>
      </c>
      <c r="G331" s="664"/>
      <c r="H331" s="665" t="s">
        <v>532</v>
      </c>
      <c r="I331" s="666">
        <v>6710</v>
      </c>
      <c r="J331" s="667">
        <v>19511</v>
      </c>
      <c r="K331" s="668">
        <f>I331*1</f>
        <v>6710</v>
      </c>
      <c r="L331" s="669">
        <v>1500</v>
      </c>
      <c r="M331" s="667">
        <v>19511</v>
      </c>
      <c r="N331" s="670">
        <f>L331*1</f>
        <v>1500</v>
      </c>
      <c r="O331" s="668">
        <f>+K331+N331</f>
        <v>8210</v>
      </c>
      <c r="P331" s="669">
        <f>(I331+L331-U331)*5/100</f>
        <v>410</v>
      </c>
      <c r="Q331" s="667">
        <v>19511</v>
      </c>
      <c r="R331" s="668">
        <f>P331*1</f>
        <v>410</v>
      </c>
      <c r="S331" s="666">
        <f>SUM(K331,N331,R331)</f>
        <v>8620</v>
      </c>
      <c r="T331" s="723">
        <f>(8200*1)-O331</f>
        <v>-10</v>
      </c>
      <c r="U331">
        <f>+I331+L331-8200</f>
        <v>10</v>
      </c>
    </row>
    <row r="332" spans="1:21" ht="18" customHeight="1">
      <c r="A332" s="660">
        <v>3</v>
      </c>
      <c r="B332" s="661"/>
      <c r="C332" s="661"/>
      <c r="D332" s="661"/>
      <c r="E332" s="663" t="s">
        <v>954</v>
      </c>
      <c r="F332" s="660" t="s">
        <v>531</v>
      </c>
      <c r="G332" s="664"/>
      <c r="H332" s="665" t="s">
        <v>532</v>
      </c>
      <c r="I332" s="666">
        <v>6210</v>
      </c>
      <c r="J332" s="667">
        <v>19511</v>
      </c>
      <c r="K332" s="668">
        <f>I332*1</f>
        <v>6210</v>
      </c>
      <c r="L332" s="669">
        <v>1990</v>
      </c>
      <c r="M332" s="667">
        <v>19511</v>
      </c>
      <c r="N332" s="670">
        <f>L332*1</f>
        <v>1990</v>
      </c>
      <c r="O332" s="668">
        <f>+K332+N332</f>
        <v>8200</v>
      </c>
      <c r="P332" s="669">
        <f>(I332+L332-U332)*5/100</f>
        <v>410</v>
      </c>
      <c r="Q332" s="667">
        <v>19511</v>
      </c>
      <c r="R332" s="668">
        <f>P332*1</f>
        <v>410</v>
      </c>
      <c r="S332" s="666">
        <f>SUM(K332,N332,R332)</f>
        <v>8610</v>
      </c>
      <c r="T332" s="723">
        <f>(8200*1)-O332</f>
        <v>0</v>
      </c>
      <c r="U332">
        <f>+I332+L332-8200</f>
        <v>0</v>
      </c>
    </row>
    <row r="333" spans="1:21" ht="18" customHeight="1">
      <c r="A333" s="660">
        <v>4</v>
      </c>
      <c r="B333" s="661"/>
      <c r="C333" s="661"/>
      <c r="D333" s="661"/>
      <c r="E333" s="663" t="s">
        <v>955</v>
      </c>
      <c r="F333" s="660" t="s">
        <v>531</v>
      </c>
      <c r="G333" s="665"/>
      <c r="H333" s="665" t="s">
        <v>532</v>
      </c>
      <c r="I333" s="666">
        <v>5970</v>
      </c>
      <c r="J333" s="667">
        <v>19511</v>
      </c>
      <c r="K333" s="668">
        <f>I333*1</f>
        <v>5970</v>
      </c>
      <c r="L333" s="669">
        <v>2230</v>
      </c>
      <c r="M333" s="667">
        <v>19511</v>
      </c>
      <c r="N333" s="670">
        <f>L333*1</f>
        <v>2230</v>
      </c>
      <c r="O333" s="668">
        <f>+K333+N333</f>
        <v>8200</v>
      </c>
      <c r="P333" s="669">
        <f>(I333+L333-U333)*5/100</f>
        <v>410</v>
      </c>
      <c r="Q333" s="667">
        <v>19511</v>
      </c>
      <c r="R333" s="668">
        <f>P333*1</f>
        <v>410</v>
      </c>
      <c r="S333" s="666">
        <f>SUM(K333,N333,R333)</f>
        <v>8610</v>
      </c>
      <c r="T333" s="723">
        <f>(8200*1)-O333</f>
        <v>0</v>
      </c>
      <c r="U333">
        <f>+I333+L333-8200</f>
        <v>0</v>
      </c>
    </row>
    <row r="334" spans="1:21" ht="18" customHeight="1">
      <c r="A334" s="690">
        <v>5</v>
      </c>
      <c r="B334" s="691"/>
      <c r="C334" s="760"/>
      <c r="D334" s="760"/>
      <c r="E334" s="761" t="s">
        <v>956</v>
      </c>
      <c r="F334" s="758" t="s">
        <v>531</v>
      </c>
      <c r="G334" s="763"/>
      <c r="H334" s="763" t="s">
        <v>532</v>
      </c>
      <c r="I334" s="764">
        <v>5970</v>
      </c>
      <c r="J334" s="667">
        <v>19511</v>
      </c>
      <c r="K334" s="802">
        <f>I334*1</f>
        <v>5970</v>
      </c>
      <c r="L334" s="803">
        <v>2230</v>
      </c>
      <c r="M334" s="667">
        <v>19511</v>
      </c>
      <c r="N334" s="670">
        <f>L334*1</f>
        <v>2230</v>
      </c>
      <c r="O334" s="802">
        <f>+K334+N334</f>
        <v>8200</v>
      </c>
      <c r="P334" s="803">
        <f>(I334+L334-U334)*5/100</f>
        <v>410</v>
      </c>
      <c r="Q334" s="667">
        <v>19511</v>
      </c>
      <c r="R334" s="668">
        <f>P334*1</f>
        <v>410</v>
      </c>
      <c r="S334" s="764">
        <f>SUM(K334,N334,R334)</f>
        <v>8610</v>
      </c>
      <c r="T334" s="723">
        <f>(8200*1)-O334</f>
        <v>0</v>
      </c>
      <c r="U334">
        <f>+I334+L334-8200</f>
        <v>0</v>
      </c>
    </row>
    <row r="335" spans="1:20" ht="18" customHeight="1">
      <c r="A335" s="676"/>
      <c r="B335" s="1168" t="s">
        <v>957</v>
      </c>
      <c r="C335" s="1169"/>
      <c r="D335" s="1169"/>
      <c r="E335" s="1170"/>
      <c r="F335" s="674"/>
      <c r="G335" s="676"/>
      <c r="H335" s="676"/>
      <c r="I335" s="677">
        <f>SUM(I330:I334)</f>
        <v>33560</v>
      </c>
      <c r="J335" s="677"/>
      <c r="K335" s="677">
        <f>SUM(K330:K334)</f>
        <v>33560</v>
      </c>
      <c r="L335" s="677">
        <f>SUM(L330:L334)</f>
        <v>9450</v>
      </c>
      <c r="M335" s="677"/>
      <c r="N335" s="725">
        <f>SUM(N330:N334)</f>
        <v>9450</v>
      </c>
      <c r="O335" s="677"/>
      <c r="P335" s="677">
        <f>SUM(P330:P334)</f>
        <v>2112</v>
      </c>
      <c r="Q335" s="677"/>
      <c r="R335" s="677">
        <f>SUM(R330:R334)</f>
        <v>2112</v>
      </c>
      <c r="S335" s="678">
        <f>SUM(S330:S334)</f>
        <v>45122</v>
      </c>
      <c r="T335" s="809">
        <f>SUM(T330:T334)</f>
        <v>-770</v>
      </c>
    </row>
    <row r="336" spans="1:21" ht="18" customHeight="1" thickBot="1">
      <c r="A336" s="683"/>
      <c r="B336" s="683"/>
      <c r="C336" s="683"/>
      <c r="D336" s="683"/>
      <c r="E336" s="683"/>
      <c r="F336" s="680"/>
      <c r="G336" s="683"/>
      <c r="H336" s="683"/>
      <c r="I336" s="684"/>
      <c r="J336" s="684"/>
      <c r="K336" s="684"/>
      <c r="L336" s="684"/>
      <c r="M336" s="684"/>
      <c r="N336" s="727"/>
      <c r="O336" s="684"/>
      <c r="P336" s="684"/>
      <c r="Q336" s="728" t="s">
        <v>540</v>
      </c>
      <c r="R336" s="728"/>
      <c r="S336" s="685">
        <f>+S335+T335</f>
        <v>44352</v>
      </c>
      <c r="T336" s="729"/>
      <c r="U336" s="843"/>
    </row>
    <row r="337" spans="1:21" ht="18" customHeight="1" thickTop="1">
      <c r="A337" s="700">
        <v>1</v>
      </c>
      <c r="B337" s="849" t="s">
        <v>233</v>
      </c>
      <c r="C337" s="736" t="s">
        <v>242</v>
      </c>
      <c r="D337" s="736" t="s">
        <v>958</v>
      </c>
      <c r="E337" s="863" t="s">
        <v>959</v>
      </c>
      <c r="F337" s="747" t="s">
        <v>604</v>
      </c>
      <c r="G337" s="794"/>
      <c r="H337" s="652" t="s">
        <v>532</v>
      </c>
      <c r="I337" s="656">
        <v>9032</v>
      </c>
      <c r="J337" s="667">
        <v>19511</v>
      </c>
      <c r="K337" s="864">
        <f aca="true" t="shared" si="151" ref="K337:K347">I337*1</f>
        <v>9032</v>
      </c>
      <c r="L337" s="656">
        <v>1500</v>
      </c>
      <c r="M337" s="667">
        <v>19511</v>
      </c>
      <c r="N337" s="670">
        <f aca="true" t="shared" si="152" ref="N337:N347">L337*1</f>
        <v>1500</v>
      </c>
      <c r="O337" s="864">
        <f aca="true" t="shared" si="153" ref="O337:O347">+N337+K337</f>
        <v>10532</v>
      </c>
      <c r="P337" s="656">
        <f aca="true" t="shared" si="154" ref="P337:P347">(I337+L337-U337)*5/100</f>
        <v>472</v>
      </c>
      <c r="Q337" s="667">
        <v>19511</v>
      </c>
      <c r="R337" s="668">
        <f aca="true" t="shared" si="155" ref="R337:R347">P337*1</f>
        <v>472</v>
      </c>
      <c r="S337" s="707">
        <f aca="true" t="shared" si="156" ref="S337:S347">SUM(K337,N337,R337)</f>
        <v>11004</v>
      </c>
      <c r="T337" s="722">
        <f>(9440*1)-O337</f>
        <v>-1092</v>
      </c>
      <c r="U337" s="659">
        <f>+I337+L337-9440</f>
        <v>1092</v>
      </c>
    </row>
    <row r="338" spans="1:21" ht="18" customHeight="1">
      <c r="A338" s="709">
        <v>2</v>
      </c>
      <c r="B338" s="781" t="s">
        <v>960</v>
      </c>
      <c r="C338" s="737"/>
      <c r="D338" s="737"/>
      <c r="E338" s="865" t="s">
        <v>961</v>
      </c>
      <c r="F338" s="709" t="s">
        <v>531</v>
      </c>
      <c r="G338" s="712"/>
      <c r="H338" s="665" t="s">
        <v>532</v>
      </c>
      <c r="I338" s="669">
        <v>6460</v>
      </c>
      <c r="J338" s="667">
        <v>19511</v>
      </c>
      <c r="K338" s="822">
        <f t="shared" si="151"/>
        <v>6460</v>
      </c>
      <c r="L338" s="669">
        <v>1740</v>
      </c>
      <c r="M338" s="667">
        <v>19511</v>
      </c>
      <c r="N338" s="670">
        <f t="shared" si="152"/>
        <v>1740</v>
      </c>
      <c r="O338" s="822">
        <f t="shared" si="153"/>
        <v>8200</v>
      </c>
      <c r="P338" s="669">
        <f t="shared" si="154"/>
        <v>410</v>
      </c>
      <c r="Q338" s="667">
        <v>19511</v>
      </c>
      <c r="R338" s="668">
        <f t="shared" si="155"/>
        <v>410</v>
      </c>
      <c r="S338" s="669">
        <f t="shared" si="156"/>
        <v>8610</v>
      </c>
      <c r="T338" s="723">
        <f>(8200*1)-O338</f>
        <v>0</v>
      </c>
      <c r="U338">
        <f>+I338+L338-8200</f>
        <v>0</v>
      </c>
    </row>
    <row r="339" spans="1:21" ht="18" customHeight="1">
      <c r="A339" s="709">
        <v>3</v>
      </c>
      <c r="B339" s="737"/>
      <c r="C339" s="737"/>
      <c r="D339" s="737"/>
      <c r="E339" s="865" t="s">
        <v>962</v>
      </c>
      <c r="F339" s="709" t="s">
        <v>531</v>
      </c>
      <c r="G339" s="712"/>
      <c r="H339" s="665" t="s">
        <v>532</v>
      </c>
      <c r="I339" s="669">
        <v>5760</v>
      </c>
      <c r="J339" s="667">
        <v>19511</v>
      </c>
      <c r="K339" s="822">
        <f t="shared" si="151"/>
        <v>5760</v>
      </c>
      <c r="L339" s="669">
        <v>2440</v>
      </c>
      <c r="M339" s="667">
        <v>19511</v>
      </c>
      <c r="N339" s="670">
        <f t="shared" si="152"/>
        <v>2440</v>
      </c>
      <c r="O339" s="822">
        <f t="shared" si="153"/>
        <v>8200</v>
      </c>
      <c r="P339" s="669">
        <f t="shared" si="154"/>
        <v>410</v>
      </c>
      <c r="Q339" s="667">
        <v>19511</v>
      </c>
      <c r="R339" s="668">
        <f t="shared" si="155"/>
        <v>410</v>
      </c>
      <c r="S339" s="669">
        <f t="shared" si="156"/>
        <v>8610</v>
      </c>
      <c r="T339" s="723">
        <f>(8200*1)-O339</f>
        <v>0</v>
      </c>
      <c r="U339">
        <f>+I339+L339-8200</f>
        <v>0</v>
      </c>
    </row>
    <row r="340" spans="1:21" ht="18" customHeight="1">
      <c r="A340" s="709">
        <v>4</v>
      </c>
      <c r="B340" s="737"/>
      <c r="C340" s="737"/>
      <c r="D340" s="737"/>
      <c r="E340" s="865" t="s">
        <v>963</v>
      </c>
      <c r="F340" s="709" t="s">
        <v>531</v>
      </c>
      <c r="G340" s="712"/>
      <c r="H340" s="665" t="s">
        <v>532</v>
      </c>
      <c r="I340" s="669">
        <v>5760</v>
      </c>
      <c r="J340" s="667">
        <v>19511</v>
      </c>
      <c r="K340" s="822">
        <f t="shared" si="151"/>
        <v>5760</v>
      </c>
      <c r="L340" s="669">
        <v>2440</v>
      </c>
      <c r="M340" s="667">
        <v>19511</v>
      </c>
      <c r="N340" s="670">
        <f t="shared" si="152"/>
        <v>2440</v>
      </c>
      <c r="O340" s="822">
        <f t="shared" si="153"/>
        <v>8200</v>
      </c>
      <c r="P340" s="669">
        <f t="shared" si="154"/>
        <v>410</v>
      </c>
      <c r="Q340" s="667">
        <v>19511</v>
      </c>
      <c r="R340" s="668">
        <f t="shared" si="155"/>
        <v>410</v>
      </c>
      <c r="S340" s="669">
        <f t="shared" si="156"/>
        <v>8610</v>
      </c>
      <c r="T340" s="723">
        <f>(8200*1)-O340</f>
        <v>0</v>
      </c>
      <c r="U340">
        <f>+I340+L340-8200</f>
        <v>0</v>
      </c>
    </row>
    <row r="341" spans="1:21" ht="18" customHeight="1">
      <c r="A341" s="709">
        <v>5</v>
      </c>
      <c r="B341" s="737"/>
      <c r="C341" s="737"/>
      <c r="D341" s="866" t="s">
        <v>964</v>
      </c>
      <c r="E341" s="865" t="s">
        <v>965</v>
      </c>
      <c r="F341" s="709" t="s">
        <v>604</v>
      </c>
      <c r="G341" s="712"/>
      <c r="H341" s="665" t="s">
        <v>532</v>
      </c>
      <c r="I341" s="669">
        <v>8700</v>
      </c>
      <c r="J341" s="667">
        <v>19511</v>
      </c>
      <c r="K341" s="822">
        <f t="shared" si="151"/>
        <v>8700</v>
      </c>
      <c r="L341" s="669">
        <v>1500</v>
      </c>
      <c r="M341" s="667">
        <v>19511</v>
      </c>
      <c r="N341" s="670">
        <f t="shared" si="152"/>
        <v>1500</v>
      </c>
      <c r="O341" s="822">
        <f t="shared" si="153"/>
        <v>10200</v>
      </c>
      <c r="P341" s="669">
        <f t="shared" si="154"/>
        <v>472</v>
      </c>
      <c r="Q341" s="667">
        <v>19511</v>
      </c>
      <c r="R341" s="668">
        <f t="shared" si="155"/>
        <v>472</v>
      </c>
      <c r="S341" s="840">
        <f t="shared" si="156"/>
        <v>10672</v>
      </c>
      <c r="T341" s="723">
        <f>(9440*1)-O341</f>
        <v>-760</v>
      </c>
      <c r="U341" s="659">
        <f>+I341+L341-9440</f>
        <v>760</v>
      </c>
    </row>
    <row r="342" spans="1:21" ht="18" customHeight="1">
      <c r="A342" s="709">
        <v>6</v>
      </c>
      <c r="B342" s="737"/>
      <c r="C342" s="737"/>
      <c r="D342" s="737"/>
      <c r="E342" s="865" t="s">
        <v>966</v>
      </c>
      <c r="F342" s="709" t="s">
        <v>531</v>
      </c>
      <c r="G342" s="712"/>
      <c r="H342" s="665" t="s">
        <v>532</v>
      </c>
      <c r="I342" s="669">
        <v>6710</v>
      </c>
      <c r="J342" s="667">
        <v>19511</v>
      </c>
      <c r="K342" s="822">
        <f t="shared" si="151"/>
        <v>6710</v>
      </c>
      <c r="L342" s="669">
        <v>1500</v>
      </c>
      <c r="M342" s="667">
        <v>19511</v>
      </c>
      <c r="N342" s="670">
        <f t="shared" si="152"/>
        <v>1500</v>
      </c>
      <c r="O342" s="822">
        <f t="shared" si="153"/>
        <v>8210</v>
      </c>
      <c r="P342" s="669">
        <f t="shared" si="154"/>
        <v>410</v>
      </c>
      <c r="Q342" s="667">
        <v>19511</v>
      </c>
      <c r="R342" s="668">
        <f t="shared" si="155"/>
        <v>410</v>
      </c>
      <c r="S342" s="669">
        <f t="shared" si="156"/>
        <v>8620</v>
      </c>
      <c r="T342" s="723">
        <f aca="true" t="shared" si="157" ref="T342:T347">(8200*1)-O342</f>
        <v>-10</v>
      </c>
      <c r="U342">
        <f aca="true" t="shared" si="158" ref="U342:U347">+I342+L342-8200</f>
        <v>10</v>
      </c>
    </row>
    <row r="343" spans="1:21" ht="18" customHeight="1">
      <c r="A343" s="709">
        <v>7</v>
      </c>
      <c r="B343" s="737"/>
      <c r="C343" s="737"/>
      <c r="D343" s="737"/>
      <c r="E343" s="865" t="s">
        <v>967</v>
      </c>
      <c r="F343" s="709" t="s">
        <v>531</v>
      </c>
      <c r="G343" s="712"/>
      <c r="H343" s="665" t="s">
        <v>532</v>
      </c>
      <c r="I343" s="669">
        <v>6710</v>
      </c>
      <c r="J343" s="667">
        <v>19511</v>
      </c>
      <c r="K343" s="822">
        <f t="shared" si="151"/>
        <v>6710</v>
      </c>
      <c r="L343" s="669">
        <v>1500</v>
      </c>
      <c r="M343" s="667">
        <v>19511</v>
      </c>
      <c r="N343" s="670">
        <f t="shared" si="152"/>
        <v>1500</v>
      </c>
      <c r="O343" s="822">
        <f t="shared" si="153"/>
        <v>8210</v>
      </c>
      <c r="P343" s="669">
        <f t="shared" si="154"/>
        <v>410</v>
      </c>
      <c r="Q343" s="667">
        <v>19511</v>
      </c>
      <c r="R343" s="668">
        <f t="shared" si="155"/>
        <v>410</v>
      </c>
      <c r="S343" s="669">
        <f t="shared" si="156"/>
        <v>8620</v>
      </c>
      <c r="T343" s="723">
        <f t="shared" si="157"/>
        <v>-10</v>
      </c>
      <c r="U343">
        <f t="shared" si="158"/>
        <v>10</v>
      </c>
    </row>
    <row r="344" spans="1:21" ht="18" customHeight="1">
      <c r="A344" s="709">
        <v>8</v>
      </c>
      <c r="B344" s="737"/>
      <c r="C344" s="737"/>
      <c r="D344" s="737" t="s">
        <v>968</v>
      </c>
      <c r="E344" s="865" t="s">
        <v>969</v>
      </c>
      <c r="F344" s="709" t="s">
        <v>531</v>
      </c>
      <c r="G344" s="712"/>
      <c r="H344" s="665" t="s">
        <v>532</v>
      </c>
      <c r="I344" s="669">
        <v>6590</v>
      </c>
      <c r="J344" s="667">
        <v>19511</v>
      </c>
      <c r="K344" s="822">
        <f t="shared" si="151"/>
        <v>6590</v>
      </c>
      <c r="L344" s="669">
        <v>1610</v>
      </c>
      <c r="M344" s="667">
        <v>19511</v>
      </c>
      <c r="N344" s="670">
        <f t="shared" si="152"/>
        <v>1610</v>
      </c>
      <c r="O344" s="822">
        <f t="shared" si="153"/>
        <v>8200</v>
      </c>
      <c r="P344" s="669">
        <f t="shared" si="154"/>
        <v>410</v>
      </c>
      <c r="Q344" s="667">
        <v>19511</v>
      </c>
      <c r="R344" s="668">
        <f t="shared" si="155"/>
        <v>410</v>
      </c>
      <c r="S344" s="669">
        <f t="shared" si="156"/>
        <v>8610</v>
      </c>
      <c r="T344" s="723">
        <f t="shared" si="157"/>
        <v>0</v>
      </c>
      <c r="U344">
        <f t="shared" si="158"/>
        <v>0</v>
      </c>
    </row>
    <row r="345" spans="1:21" ht="18" customHeight="1">
      <c r="A345" s="709">
        <v>9</v>
      </c>
      <c r="B345" s="737"/>
      <c r="C345" s="737"/>
      <c r="D345" s="737"/>
      <c r="E345" s="865" t="s">
        <v>970</v>
      </c>
      <c r="F345" s="709" t="s">
        <v>531</v>
      </c>
      <c r="G345" s="712"/>
      <c r="H345" s="665" t="s">
        <v>532</v>
      </c>
      <c r="I345" s="669">
        <v>6710</v>
      </c>
      <c r="J345" s="667">
        <v>19511</v>
      </c>
      <c r="K345" s="822">
        <f t="shared" si="151"/>
        <v>6710</v>
      </c>
      <c r="L345" s="669">
        <v>1500</v>
      </c>
      <c r="M345" s="667">
        <v>19511</v>
      </c>
      <c r="N345" s="670">
        <f t="shared" si="152"/>
        <v>1500</v>
      </c>
      <c r="O345" s="822">
        <f t="shared" si="153"/>
        <v>8210</v>
      </c>
      <c r="P345" s="669">
        <f t="shared" si="154"/>
        <v>410</v>
      </c>
      <c r="Q345" s="667">
        <v>19511</v>
      </c>
      <c r="R345" s="668">
        <f t="shared" si="155"/>
        <v>410</v>
      </c>
      <c r="S345" s="669">
        <f t="shared" si="156"/>
        <v>8620</v>
      </c>
      <c r="T345" s="723">
        <f t="shared" si="157"/>
        <v>-10</v>
      </c>
      <c r="U345">
        <f t="shared" si="158"/>
        <v>10</v>
      </c>
    </row>
    <row r="346" spans="1:21" ht="18" customHeight="1">
      <c r="A346" s="709">
        <v>10</v>
      </c>
      <c r="B346" s="737"/>
      <c r="C346" s="737"/>
      <c r="D346" s="737"/>
      <c r="E346" s="865" t="s">
        <v>971</v>
      </c>
      <c r="F346" s="709" t="s">
        <v>531</v>
      </c>
      <c r="G346" s="712"/>
      <c r="H346" s="665" t="s">
        <v>532</v>
      </c>
      <c r="I346" s="669">
        <v>6590</v>
      </c>
      <c r="J346" s="667">
        <v>19511</v>
      </c>
      <c r="K346" s="822">
        <f t="shared" si="151"/>
        <v>6590</v>
      </c>
      <c r="L346" s="669">
        <v>1610</v>
      </c>
      <c r="M346" s="667">
        <v>19511</v>
      </c>
      <c r="N346" s="670">
        <f t="shared" si="152"/>
        <v>1610</v>
      </c>
      <c r="O346" s="822">
        <f t="shared" si="153"/>
        <v>8200</v>
      </c>
      <c r="P346" s="669">
        <f t="shared" si="154"/>
        <v>410</v>
      </c>
      <c r="Q346" s="667">
        <v>19511</v>
      </c>
      <c r="R346" s="668">
        <f t="shared" si="155"/>
        <v>410</v>
      </c>
      <c r="S346" s="669">
        <f t="shared" si="156"/>
        <v>8610</v>
      </c>
      <c r="T346" s="723">
        <f t="shared" si="157"/>
        <v>0</v>
      </c>
      <c r="U346">
        <f t="shared" si="158"/>
        <v>0</v>
      </c>
    </row>
    <row r="347" spans="1:21" ht="18" customHeight="1">
      <c r="A347" s="713">
        <v>11</v>
      </c>
      <c r="B347" s="738"/>
      <c r="C347" s="749"/>
      <c r="D347" s="749"/>
      <c r="E347" s="867" t="s">
        <v>972</v>
      </c>
      <c r="F347" s="810" t="s">
        <v>531</v>
      </c>
      <c r="G347" s="845"/>
      <c r="H347" s="763" t="s">
        <v>532</v>
      </c>
      <c r="I347" s="803">
        <v>5760</v>
      </c>
      <c r="J347" s="667">
        <v>19511</v>
      </c>
      <c r="K347" s="868">
        <f t="shared" si="151"/>
        <v>5760</v>
      </c>
      <c r="L347" s="803">
        <v>2440</v>
      </c>
      <c r="M347" s="667">
        <v>19511</v>
      </c>
      <c r="N347" s="670">
        <f t="shared" si="152"/>
        <v>2440</v>
      </c>
      <c r="O347" s="868">
        <f t="shared" si="153"/>
        <v>8200</v>
      </c>
      <c r="P347" s="803">
        <f t="shared" si="154"/>
        <v>410</v>
      </c>
      <c r="Q347" s="667">
        <v>19511</v>
      </c>
      <c r="R347" s="668">
        <f t="shared" si="155"/>
        <v>410</v>
      </c>
      <c r="S347" s="803">
        <f t="shared" si="156"/>
        <v>8610</v>
      </c>
      <c r="T347" s="723">
        <f t="shared" si="157"/>
        <v>0</v>
      </c>
      <c r="U347">
        <f t="shared" si="158"/>
        <v>0</v>
      </c>
    </row>
    <row r="348" spans="1:20" ht="18" customHeight="1">
      <c r="A348" s="676"/>
      <c r="B348" s="1168" t="s">
        <v>973</v>
      </c>
      <c r="C348" s="1169"/>
      <c r="D348" s="1169"/>
      <c r="E348" s="1170"/>
      <c r="F348" s="674"/>
      <c r="G348" s="676"/>
      <c r="H348" s="676"/>
      <c r="I348" s="677">
        <f>SUM(I337:I347)</f>
        <v>74782</v>
      </c>
      <c r="J348" s="677"/>
      <c r="K348" s="718">
        <f>SUM(K337:K347)</f>
        <v>74782</v>
      </c>
      <c r="L348" s="677">
        <f>SUM(L337:L347)</f>
        <v>19780</v>
      </c>
      <c r="M348" s="677"/>
      <c r="N348" s="677">
        <f>SUM(N337:N347)</f>
        <v>19780</v>
      </c>
      <c r="O348" s="677"/>
      <c r="P348" s="677">
        <f>SUM(P337:P347)</f>
        <v>4634</v>
      </c>
      <c r="Q348" s="677"/>
      <c r="R348" s="677">
        <f>SUM(R337:R347)</f>
        <v>4634</v>
      </c>
      <c r="S348" s="678">
        <f>SUM(S337:S347)</f>
        <v>99196</v>
      </c>
      <c r="T348" s="809">
        <f>SUM(T337:T347)</f>
        <v>-1882</v>
      </c>
    </row>
    <row r="349" spans="1:21" ht="18" customHeight="1" thickBot="1">
      <c r="A349" s="683"/>
      <c r="B349" s="683"/>
      <c r="C349" s="683"/>
      <c r="D349" s="683"/>
      <c r="E349" s="683"/>
      <c r="F349" s="680"/>
      <c r="G349" s="683"/>
      <c r="H349" s="683"/>
      <c r="I349" s="684"/>
      <c r="J349" s="684"/>
      <c r="K349" s="755"/>
      <c r="L349" s="684"/>
      <c r="M349" s="684"/>
      <c r="N349" s="684"/>
      <c r="O349" s="684"/>
      <c r="P349" s="684"/>
      <c r="Q349" s="728" t="s">
        <v>540</v>
      </c>
      <c r="R349" s="728"/>
      <c r="S349" s="685">
        <f>+S348+T348</f>
        <v>97314</v>
      </c>
      <c r="T349" s="729"/>
      <c r="U349" s="843"/>
    </row>
    <row r="350" spans="1:21" ht="18" customHeight="1" thickTop="1">
      <c r="A350" s="869">
        <v>1</v>
      </c>
      <c r="B350" s="748" t="s">
        <v>233</v>
      </c>
      <c r="C350" s="748" t="s">
        <v>244</v>
      </c>
      <c r="D350" s="736" t="s">
        <v>974</v>
      </c>
      <c r="E350" s="736" t="s">
        <v>975</v>
      </c>
      <c r="F350" s="747" t="s">
        <v>531</v>
      </c>
      <c r="G350" s="794"/>
      <c r="H350" s="652" t="s">
        <v>532</v>
      </c>
      <c r="I350" s="656">
        <v>6710</v>
      </c>
      <c r="J350" s="667">
        <v>19511</v>
      </c>
      <c r="K350" s="655">
        <f aca="true" t="shared" si="159" ref="K350:K374">I350*1</f>
        <v>6710</v>
      </c>
      <c r="L350" s="656">
        <v>1490</v>
      </c>
      <c r="M350" s="667">
        <v>19511</v>
      </c>
      <c r="N350" s="670">
        <f aca="true" t="shared" si="160" ref="N350:N374">L350*1</f>
        <v>1490</v>
      </c>
      <c r="O350" s="655">
        <f aca="true" t="shared" si="161" ref="O350:O374">+K350+N350</f>
        <v>8200</v>
      </c>
      <c r="P350" s="656">
        <f aca="true" t="shared" si="162" ref="P350:P374">(I350+L350-U350)*5/100</f>
        <v>410</v>
      </c>
      <c r="Q350" s="667">
        <v>19511</v>
      </c>
      <c r="R350" s="668">
        <f aca="true" t="shared" si="163" ref="R350:R374">P350*1</f>
        <v>410</v>
      </c>
      <c r="S350" s="688">
        <f aca="true" t="shared" si="164" ref="S350:S374">SUM(K350,N350,R350)</f>
        <v>8610</v>
      </c>
      <c r="T350" s="689">
        <f>(8200*1)-O350</f>
        <v>0</v>
      </c>
      <c r="U350">
        <f>+I350+L350-8200</f>
        <v>0</v>
      </c>
    </row>
    <row r="351" spans="1:21" ht="18" customHeight="1">
      <c r="A351" s="869">
        <v>2</v>
      </c>
      <c r="B351" s="781" t="s">
        <v>976</v>
      </c>
      <c r="C351" s="737"/>
      <c r="D351" s="737"/>
      <c r="E351" s="737" t="s">
        <v>977</v>
      </c>
      <c r="F351" s="709" t="s">
        <v>531</v>
      </c>
      <c r="G351" s="712"/>
      <c r="H351" s="665" t="s">
        <v>532</v>
      </c>
      <c r="I351" s="669">
        <v>6710</v>
      </c>
      <c r="J351" s="667">
        <v>19511</v>
      </c>
      <c r="K351" s="668">
        <f t="shared" si="159"/>
        <v>6710</v>
      </c>
      <c r="L351" s="669">
        <v>1490</v>
      </c>
      <c r="M351" s="667">
        <v>19511</v>
      </c>
      <c r="N351" s="670">
        <f t="shared" si="160"/>
        <v>1490</v>
      </c>
      <c r="O351" s="668">
        <f t="shared" si="161"/>
        <v>8200</v>
      </c>
      <c r="P351" s="669">
        <f t="shared" si="162"/>
        <v>410</v>
      </c>
      <c r="Q351" s="667">
        <v>19511</v>
      </c>
      <c r="R351" s="668">
        <f t="shared" si="163"/>
        <v>410</v>
      </c>
      <c r="S351" s="666">
        <f t="shared" si="164"/>
        <v>8610</v>
      </c>
      <c r="T351" s="671">
        <f>(8200*1)-O351</f>
        <v>0</v>
      </c>
      <c r="U351">
        <f>+I351+L351-8200</f>
        <v>0</v>
      </c>
    </row>
    <row r="352" spans="1:21" ht="18" customHeight="1">
      <c r="A352" s="869">
        <v>3</v>
      </c>
      <c r="B352" s="737"/>
      <c r="C352" s="737"/>
      <c r="D352" s="737"/>
      <c r="E352" s="737" t="s">
        <v>978</v>
      </c>
      <c r="F352" s="709" t="s">
        <v>531</v>
      </c>
      <c r="G352" s="712"/>
      <c r="H352" s="665" t="s">
        <v>532</v>
      </c>
      <c r="I352" s="669">
        <v>6710</v>
      </c>
      <c r="J352" s="667">
        <v>19511</v>
      </c>
      <c r="K352" s="668">
        <f t="shared" si="159"/>
        <v>6710</v>
      </c>
      <c r="L352" s="669">
        <v>1490</v>
      </c>
      <c r="M352" s="667">
        <v>19511</v>
      </c>
      <c r="N352" s="670">
        <f t="shared" si="160"/>
        <v>1490</v>
      </c>
      <c r="O352" s="668">
        <f t="shared" si="161"/>
        <v>8200</v>
      </c>
      <c r="P352" s="669">
        <f t="shared" si="162"/>
        <v>410</v>
      </c>
      <c r="Q352" s="667">
        <v>19511</v>
      </c>
      <c r="R352" s="668">
        <f t="shared" si="163"/>
        <v>410</v>
      </c>
      <c r="S352" s="666">
        <f t="shared" si="164"/>
        <v>8610</v>
      </c>
      <c r="T352" s="671">
        <f>(8200*1)-O352</f>
        <v>0</v>
      </c>
      <c r="U352">
        <f>+I352+L352-8200</f>
        <v>0</v>
      </c>
    </row>
    <row r="353" spans="1:21" ht="18" customHeight="1">
      <c r="A353" s="869">
        <v>4</v>
      </c>
      <c r="B353" s="749"/>
      <c r="C353" s="737"/>
      <c r="D353" s="737"/>
      <c r="E353" s="737" t="s">
        <v>979</v>
      </c>
      <c r="F353" s="709" t="s">
        <v>531</v>
      </c>
      <c r="G353" s="665" t="s">
        <v>532</v>
      </c>
      <c r="H353" s="712"/>
      <c r="I353" s="669">
        <v>5080</v>
      </c>
      <c r="J353" s="667">
        <v>19511</v>
      </c>
      <c r="K353" s="668">
        <f t="shared" si="159"/>
        <v>5080</v>
      </c>
      <c r="L353" s="669">
        <v>1500</v>
      </c>
      <c r="M353" s="667">
        <v>19511</v>
      </c>
      <c r="N353" s="670">
        <f t="shared" si="160"/>
        <v>1500</v>
      </c>
      <c r="O353" s="668">
        <f t="shared" si="161"/>
        <v>6580</v>
      </c>
      <c r="P353" s="669">
        <f t="shared" si="162"/>
        <v>329</v>
      </c>
      <c r="Q353" s="667">
        <v>19511</v>
      </c>
      <c r="R353" s="668">
        <f t="shared" si="163"/>
        <v>329</v>
      </c>
      <c r="S353" s="666">
        <f t="shared" si="164"/>
        <v>6909</v>
      </c>
      <c r="T353" s="671">
        <v>0</v>
      </c>
      <c r="U353" s="659">
        <f>+I353+L353-6580</f>
        <v>0</v>
      </c>
    </row>
    <row r="354" spans="1:21" ht="18" customHeight="1">
      <c r="A354" s="869">
        <v>5</v>
      </c>
      <c r="B354" s="849"/>
      <c r="C354" s="737"/>
      <c r="D354" s="737" t="s">
        <v>980</v>
      </c>
      <c r="E354" s="737" t="s">
        <v>981</v>
      </c>
      <c r="F354" s="709" t="s">
        <v>531</v>
      </c>
      <c r="G354" s="712"/>
      <c r="H354" s="665" t="s">
        <v>532</v>
      </c>
      <c r="I354" s="669">
        <v>6710</v>
      </c>
      <c r="J354" s="667">
        <v>19511</v>
      </c>
      <c r="K354" s="668">
        <f t="shared" si="159"/>
        <v>6710</v>
      </c>
      <c r="L354" s="669">
        <v>1490</v>
      </c>
      <c r="M354" s="667">
        <v>19511</v>
      </c>
      <c r="N354" s="670">
        <f t="shared" si="160"/>
        <v>1490</v>
      </c>
      <c r="O354" s="668">
        <f t="shared" si="161"/>
        <v>8200</v>
      </c>
      <c r="P354" s="669">
        <f t="shared" si="162"/>
        <v>410</v>
      </c>
      <c r="Q354" s="667">
        <v>19511</v>
      </c>
      <c r="R354" s="668">
        <f t="shared" si="163"/>
        <v>410</v>
      </c>
      <c r="S354" s="666">
        <f t="shared" si="164"/>
        <v>8610</v>
      </c>
      <c r="T354" s="671">
        <f aca="true" t="shared" si="165" ref="T354:T364">(8200*1)-O354</f>
        <v>0</v>
      </c>
      <c r="U354">
        <f aca="true" t="shared" si="166" ref="U354:U364">+I354+L354-8200</f>
        <v>0</v>
      </c>
    </row>
    <row r="355" spans="1:21" ht="18" customHeight="1">
      <c r="A355" s="869">
        <v>6</v>
      </c>
      <c r="B355" s="737"/>
      <c r="C355" s="737"/>
      <c r="D355" s="737"/>
      <c r="E355" s="737" t="s">
        <v>982</v>
      </c>
      <c r="F355" s="709" t="s">
        <v>531</v>
      </c>
      <c r="G355" s="712"/>
      <c r="H355" s="665" t="s">
        <v>532</v>
      </c>
      <c r="I355" s="669">
        <v>6710</v>
      </c>
      <c r="J355" s="667">
        <v>19511</v>
      </c>
      <c r="K355" s="668">
        <f t="shared" si="159"/>
        <v>6710</v>
      </c>
      <c r="L355" s="669">
        <v>1490</v>
      </c>
      <c r="M355" s="667">
        <v>19511</v>
      </c>
      <c r="N355" s="670">
        <f t="shared" si="160"/>
        <v>1490</v>
      </c>
      <c r="O355" s="668">
        <f t="shared" si="161"/>
        <v>8200</v>
      </c>
      <c r="P355" s="669">
        <f t="shared" si="162"/>
        <v>410</v>
      </c>
      <c r="Q355" s="667">
        <v>19511</v>
      </c>
      <c r="R355" s="668">
        <f t="shared" si="163"/>
        <v>410</v>
      </c>
      <c r="S355" s="666">
        <f t="shared" si="164"/>
        <v>8610</v>
      </c>
      <c r="T355" s="671">
        <f t="shared" si="165"/>
        <v>0</v>
      </c>
      <c r="U355">
        <f t="shared" si="166"/>
        <v>0</v>
      </c>
    </row>
    <row r="356" spans="1:21" ht="18" customHeight="1">
      <c r="A356" s="869">
        <v>7</v>
      </c>
      <c r="B356" s="738"/>
      <c r="C356" s="737"/>
      <c r="D356" s="737"/>
      <c r="E356" s="737" t="s">
        <v>983</v>
      </c>
      <c r="F356" s="709" t="s">
        <v>531</v>
      </c>
      <c r="G356" s="712"/>
      <c r="H356" s="665" t="s">
        <v>532</v>
      </c>
      <c r="I356" s="669">
        <v>6710</v>
      </c>
      <c r="J356" s="667">
        <v>19511</v>
      </c>
      <c r="K356" s="668">
        <f t="shared" si="159"/>
        <v>6710</v>
      </c>
      <c r="L356" s="669">
        <v>1490</v>
      </c>
      <c r="M356" s="667">
        <v>19511</v>
      </c>
      <c r="N356" s="670">
        <f t="shared" si="160"/>
        <v>1490</v>
      </c>
      <c r="O356" s="668">
        <f t="shared" si="161"/>
        <v>8200</v>
      </c>
      <c r="P356" s="669">
        <f t="shared" si="162"/>
        <v>410</v>
      </c>
      <c r="Q356" s="667">
        <v>19511</v>
      </c>
      <c r="R356" s="668">
        <f t="shared" si="163"/>
        <v>410</v>
      </c>
      <c r="S356" s="666">
        <f t="shared" si="164"/>
        <v>8610</v>
      </c>
      <c r="T356" s="671">
        <f t="shared" si="165"/>
        <v>0</v>
      </c>
      <c r="U356">
        <f t="shared" si="166"/>
        <v>0</v>
      </c>
    </row>
    <row r="357" spans="1:21" ht="18" customHeight="1">
      <c r="A357" s="869">
        <v>8</v>
      </c>
      <c r="B357" s="738"/>
      <c r="C357" s="737"/>
      <c r="D357" s="737"/>
      <c r="E357" s="737" t="s">
        <v>984</v>
      </c>
      <c r="F357" s="709" t="s">
        <v>531</v>
      </c>
      <c r="G357" s="712"/>
      <c r="H357" s="665" t="s">
        <v>532</v>
      </c>
      <c r="I357" s="669">
        <v>6210</v>
      </c>
      <c r="J357" s="667">
        <v>19511</v>
      </c>
      <c r="K357" s="668">
        <f t="shared" si="159"/>
        <v>6210</v>
      </c>
      <c r="L357" s="669">
        <v>1990</v>
      </c>
      <c r="M357" s="667">
        <v>19511</v>
      </c>
      <c r="N357" s="670">
        <f t="shared" si="160"/>
        <v>1990</v>
      </c>
      <c r="O357" s="668">
        <f t="shared" si="161"/>
        <v>8200</v>
      </c>
      <c r="P357" s="669">
        <f t="shared" si="162"/>
        <v>410</v>
      </c>
      <c r="Q357" s="667">
        <v>19511</v>
      </c>
      <c r="R357" s="668">
        <f t="shared" si="163"/>
        <v>410</v>
      </c>
      <c r="S357" s="666">
        <f t="shared" si="164"/>
        <v>8610</v>
      </c>
      <c r="T357" s="671">
        <f t="shared" si="165"/>
        <v>0</v>
      </c>
      <c r="U357">
        <f t="shared" si="166"/>
        <v>0</v>
      </c>
    </row>
    <row r="358" spans="1:21" ht="18" customHeight="1">
      <c r="A358" s="869">
        <v>9</v>
      </c>
      <c r="B358" s="737"/>
      <c r="C358" s="737"/>
      <c r="D358" s="737" t="s">
        <v>985</v>
      </c>
      <c r="E358" s="737" t="s">
        <v>986</v>
      </c>
      <c r="F358" s="709" t="s">
        <v>531</v>
      </c>
      <c r="G358" s="712"/>
      <c r="H358" s="665" t="s">
        <v>532</v>
      </c>
      <c r="I358" s="669">
        <v>6710</v>
      </c>
      <c r="J358" s="667">
        <v>19511</v>
      </c>
      <c r="K358" s="668">
        <f t="shared" si="159"/>
        <v>6710</v>
      </c>
      <c r="L358" s="669">
        <v>1490</v>
      </c>
      <c r="M358" s="667">
        <v>19511</v>
      </c>
      <c r="N358" s="670">
        <f t="shared" si="160"/>
        <v>1490</v>
      </c>
      <c r="O358" s="668">
        <f t="shared" si="161"/>
        <v>8200</v>
      </c>
      <c r="P358" s="669">
        <f t="shared" si="162"/>
        <v>410</v>
      </c>
      <c r="Q358" s="667">
        <v>19511</v>
      </c>
      <c r="R358" s="668">
        <f t="shared" si="163"/>
        <v>410</v>
      </c>
      <c r="S358" s="666">
        <f t="shared" si="164"/>
        <v>8610</v>
      </c>
      <c r="T358" s="671">
        <f t="shared" si="165"/>
        <v>0</v>
      </c>
      <c r="U358">
        <f t="shared" si="166"/>
        <v>0</v>
      </c>
    </row>
    <row r="359" spans="1:21" ht="18" customHeight="1">
      <c r="A359" s="869">
        <v>10</v>
      </c>
      <c r="B359" s="737"/>
      <c r="C359" s="737"/>
      <c r="D359" s="737"/>
      <c r="E359" s="737" t="s">
        <v>987</v>
      </c>
      <c r="F359" s="709" t="s">
        <v>531</v>
      </c>
      <c r="G359" s="712"/>
      <c r="H359" s="665" t="s">
        <v>532</v>
      </c>
      <c r="I359" s="669">
        <v>6710</v>
      </c>
      <c r="J359" s="667">
        <v>19511</v>
      </c>
      <c r="K359" s="668">
        <f t="shared" si="159"/>
        <v>6710</v>
      </c>
      <c r="L359" s="669">
        <v>1490</v>
      </c>
      <c r="M359" s="667">
        <v>19511</v>
      </c>
      <c r="N359" s="670">
        <f t="shared" si="160"/>
        <v>1490</v>
      </c>
      <c r="O359" s="668">
        <f t="shared" si="161"/>
        <v>8200</v>
      </c>
      <c r="P359" s="669">
        <f t="shared" si="162"/>
        <v>410</v>
      </c>
      <c r="Q359" s="667">
        <v>19511</v>
      </c>
      <c r="R359" s="668">
        <f t="shared" si="163"/>
        <v>410</v>
      </c>
      <c r="S359" s="666">
        <f t="shared" si="164"/>
        <v>8610</v>
      </c>
      <c r="T359" s="671">
        <f t="shared" si="165"/>
        <v>0</v>
      </c>
      <c r="U359">
        <f t="shared" si="166"/>
        <v>0</v>
      </c>
    </row>
    <row r="360" spans="1:21" ht="18" customHeight="1">
      <c r="A360" s="869">
        <v>11</v>
      </c>
      <c r="B360" s="749"/>
      <c r="C360" s="737"/>
      <c r="D360" s="737"/>
      <c r="E360" s="737" t="s">
        <v>988</v>
      </c>
      <c r="F360" s="709" t="s">
        <v>531</v>
      </c>
      <c r="G360" s="712"/>
      <c r="H360" s="665" t="s">
        <v>532</v>
      </c>
      <c r="I360" s="669">
        <v>6710</v>
      </c>
      <c r="J360" s="667">
        <v>19511</v>
      </c>
      <c r="K360" s="668">
        <f t="shared" si="159"/>
        <v>6710</v>
      </c>
      <c r="L360" s="669">
        <v>1490</v>
      </c>
      <c r="M360" s="667">
        <v>19511</v>
      </c>
      <c r="N360" s="670">
        <f t="shared" si="160"/>
        <v>1490</v>
      </c>
      <c r="O360" s="668">
        <f t="shared" si="161"/>
        <v>8200</v>
      </c>
      <c r="P360" s="669">
        <f t="shared" si="162"/>
        <v>410</v>
      </c>
      <c r="Q360" s="667">
        <v>19511</v>
      </c>
      <c r="R360" s="668">
        <f t="shared" si="163"/>
        <v>410</v>
      </c>
      <c r="S360" s="666">
        <f t="shared" si="164"/>
        <v>8610</v>
      </c>
      <c r="T360" s="671">
        <f t="shared" si="165"/>
        <v>0</v>
      </c>
      <c r="U360">
        <f t="shared" si="166"/>
        <v>0</v>
      </c>
    </row>
    <row r="361" spans="1:21" ht="18" customHeight="1">
      <c r="A361" s="869">
        <v>12</v>
      </c>
      <c r="B361" s="849"/>
      <c r="C361" s="737"/>
      <c r="D361" s="737"/>
      <c r="E361" s="737" t="s">
        <v>989</v>
      </c>
      <c r="F361" s="709" t="s">
        <v>531</v>
      </c>
      <c r="G361" s="712"/>
      <c r="H361" s="665" t="s">
        <v>532</v>
      </c>
      <c r="I361" s="669">
        <v>6210</v>
      </c>
      <c r="J361" s="667">
        <v>19511</v>
      </c>
      <c r="K361" s="668">
        <f t="shared" si="159"/>
        <v>6210</v>
      </c>
      <c r="L361" s="669">
        <v>1990</v>
      </c>
      <c r="M361" s="667">
        <v>19511</v>
      </c>
      <c r="N361" s="670">
        <f t="shared" si="160"/>
        <v>1990</v>
      </c>
      <c r="O361" s="668">
        <f t="shared" si="161"/>
        <v>8200</v>
      </c>
      <c r="P361" s="669">
        <f t="shared" si="162"/>
        <v>410</v>
      </c>
      <c r="Q361" s="667">
        <v>19511</v>
      </c>
      <c r="R361" s="668">
        <f t="shared" si="163"/>
        <v>410</v>
      </c>
      <c r="S361" s="666">
        <f t="shared" si="164"/>
        <v>8610</v>
      </c>
      <c r="T361" s="671">
        <f t="shared" si="165"/>
        <v>0</v>
      </c>
      <c r="U361">
        <f t="shared" si="166"/>
        <v>0</v>
      </c>
    </row>
    <row r="362" spans="1:21" ht="18" customHeight="1">
      <c r="A362" s="869">
        <v>13</v>
      </c>
      <c r="B362" s="737"/>
      <c r="C362" s="737"/>
      <c r="D362" s="737" t="s">
        <v>990</v>
      </c>
      <c r="E362" s="737" t="s">
        <v>991</v>
      </c>
      <c r="F362" s="709" t="s">
        <v>531</v>
      </c>
      <c r="G362" s="712"/>
      <c r="H362" s="665" t="s">
        <v>532</v>
      </c>
      <c r="I362" s="669">
        <v>6710</v>
      </c>
      <c r="J362" s="667">
        <v>19511</v>
      </c>
      <c r="K362" s="668">
        <f t="shared" si="159"/>
        <v>6710</v>
      </c>
      <c r="L362" s="669">
        <v>1490</v>
      </c>
      <c r="M362" s="667">
        <v>19511</v>
      </c>
      <c r="N362" s="670">
        <f t="shared" si="160"/>
        <v>1490</v>
      </c>
      <c r="O362" s="668">
        <f t="shared" si="161"/>
        <v>8200</v>
      </c>
      <c r="P362" s="669">
        <f t="shared" si="162"/>
        <v>410</v>
      </c>
      <c r="Q362" s="667">
        <v>19511</v>
      </c>
      <c r="R362" s="668">
        <f t="shared" si="163"/>
        <v>410</v>
      </c>
      <c r="S362" s="666">
        <f t="shared" si="164"/>
        <v>8610</v>
      </c>
      <c r="T362" s="671">
        <f t="shared" si="165"/>
        <v>0</v>
      </c>
      <c r="U362">
        <f t="shared" si="166"/>
        <v>0</v>
      </c>
    </row>
    <row r="363" spans="1:21" ht="18" customHeight="1">
      <c r="A363" s="869">
        <v>14</v>
      </c>
      <c r="B363" s="737"/>
      <c r="C363" s="737"/>
      <c r="D363" s="737"/>
      <c r="E363" s="737" t="s">
        <v>992</v>
      </c>
      <c r="F363" s="709" t="s">
        <v>531</v>
      </c>
      <c r="G363" s="712"/>
      <c r="H363" s="665" t="s">
        <v>532</v>
      </c>
      <c r="I363" s="669">
        <v>6710</v>
      </c>
      <c r="J363" s="667">
        <v>19511</v>
      </c>
      <c r="K363" s="668">
        <f t="shared" si="159"/>
        <v>6710</v>
      </c>
      <c r="L363" s="669">
        <v>1490</v>
      </c>
      <c r="M363" s="667">
        <v>19511</v>
      </c>
      <c r="N363" s="670">
        <f t="shared" si="160"/>
        <v>1490</v>
      </c>
      <c r="O363" s="668">
        <f t="shared" si="161"/>
        <v>8200</v>
      </c>
      <c r="P363" s="669">
        <f t="shared" si="162"/>
        <v>410</v>
      </c>
      <c r="Q363" s="667">
        <v>19511</v>
      </c>
      <c r="R363" s="668">
        <f t="shared" si="163"/>
        <v>410</v>
      </c>
      <c r="S363" s="666">
        <f t="shared" si="164"/>
        <v>8610</v>
      </c>
      <c r="T363" s="671">
        <f t="shared" si="165"/>
        <v>0</v>
      </c>
      <c r="U363">
        <f t="shared" si="166"/>
        <v>0</v>
      </c>
    </row>
    <row r="364" spans="1:21" ht="18" customHeight="1">
      <c r="A364" s="869">
        <v>15</v>
      </c>
      <c r="B364" s="737"/>
      <c r="C364" s="737"/>
      <c r="D364" s="737"/>
      <c r="E364" s="737" t="s">
        <v>993</v>
      </c>
      <c r="F364" s="709" t="s">
        <v>531</v>
      </c>
      <c r="G364" s="712"/>
      <c r="H364" s="665" t="s">
        <v>532</v>
      </c>
      <c r="I364" s="669">
        <v>6710</v>
      </c>
      <c r="J364" s="667">
        <v>19511</v>
      </c>
      <c r="K364" s="668">
        <f t="shared" si="159"/>
        <v>6710</v>
      </c>
      <c r="L364" s="669">
        <v>1490</v>
      </c>
      <c r="M364" s="667">
        <v>19511</v>
      </c>
      <c r="N364" s="670">
        <f t="shared" si="160"/>
        <v>1490</v>
      </c>
      <c r="O364" s="668">
        <f t="shared" si="161"/>
        <v>8200</v>
      </c>
      <c r="P364" s="669">
        <f t="shared" si="162"/>
        <v>410</v>
      </c>
      <c r="Q364" s="667">
        <v>19511</v>
      </c>
      <c r="R364" s="668">
        <f t="shared" si="163"/>
        <v>410</v>
      </c>
      <c r="S364" s="666">
        <f t="shared" si="164"/>
        <v>8610</v>
      </c>
      <c r="T364" s="671">
        <f t="shared" si="165"/>
        <v>0</v>
      </c>
      <c r="U364">
        <f t="shared" si="166"/>
        <v>0</v>
      </c>
    </row>
    <row r="365" spans="1:21" ht="18" customHeight="1">
      <c r="A365" s="869">
        <v>16</v>
      </c>
      <c r="B365" s="737"/>
      <c r="C365" s="737"/>
      <c r="D365" s="737"/>
      <c r="E365" s="737" t="s">
        <v>994</v>
      </c>
      <c r="F365" s="709" t="s">
        <v>531</v>
      </c>
      <c r="G365" s="665" t="s">
        <v>532</v>
      </c>
      <c r="H365" s="712"/>
      <c r="I365" s="669">
        <v>5080</v>
      </c>
      <c r="J365" s="667">
        <v>19511</v>
      </c>
      <c r="K365" s="668">
        <f t="shared" si="159"/>
        <v>5080</v>
      </c>
      <c r="L365" s="669">
        <v>1500</v>
      </c>
      <c r="M365" s="667">
        <v>19511</v>
      </c>
      <c r="N365" s="670">
        <f t="shared" si="160"/>
        <v>1500</v>
      </c>
      <c r="O365" s="668">
        <f t="shared" si="161"/>
        <v>6580</v>
      </c>
      <c r="P365" s="669">
        <f t="shared" si="162"/>
        <v>329</v>
      </c>
      <c r="Q365" s="667">
        <v>19511</v>
      </c>
      <c r="R365" s="668">
        <f t="shared" si="163"/>
        <v>329</v>
      </c>
      <c r="S365" s="666">
        <f t="shared" si="164"/>
        <v>6909</v>
      </c>
      <c r="T365" s="671">
        <v>0</v>
      </c>
      <c r="U365" s="659">
        <f>+I365+L365-6580</f>
        <v>0</v>
      </c>
    </row>
    <row r="366" spans="1:21" ht="18" customHeight="1">
      <c r="A366" s="869">
        <v>17</v>
      </c>
      <c r="B366" s="737"/>
      <c r="C366" s="737"/>
      <c r="D366" s="737" t="s">
        <v>995</v>
      </c>
      <c r="E366" s="737" t="s">
        <v>996</v>
      </c>
      <c r="F366" s="709" t="s">
        <v>531</v>
      </c>
      <c r="G366" s="712"/>
      <c r="H366" s="665" t="s">
        <v>532</v>
      </c>
      <c r="I366" s="669">
        <v>6210</v>
      </c>
      <c r="J366" s="667">
        <v>19511</v>
      </c>
      <c r="K366" s="668">
        <f t="shared" si="159"/>
        <v>6210</v>
      </c>
      <c r="L366" s="669">
        <v>1990</v>
      </c>
      <c r="M366" s="667">
        <v>19511</v>
      </c>
      <c r="N366" s="670">
        <f t="shared" si="160"/>
        <v>1990</v>
      </c>
      <c r="O366" s="668">
        <f t="shared" si="161"/>
        <v>8200</v>
      </c>
      <c r="P366" s="669">
        <f t="shared" si="162"/>
        <v>410</v>
      </c>
      <c r="Q366" s="667">
        <v>19511</v>
      </c>
      <c r="R366" s="668">
        <f t="shared" si="163"/>
        <v>410</v>
      </c>
      <c r="S366" s="666">
        <f t="shared" si="164"/>
        <v>8610</v>
      </c>
      <c r="T366" s="671">
        <f aca="true" t="shared" si="167" ref="T366:T371">(8200*1)-O366</f>
        <v>0</v>
      </c>
      <c r="U366">
        <f aca="true" t="shared" si="168" ref="U366:U371">+I366+L366-8200</f>
        <v>0</v>
      </c>
    </row>
    <row r="367" spans="1:21" ht="18" customHeight="1">
      <c r="A367" s="869">
        <v>18</v>
      </c>
      <c r="B367" s="737"/>
      <c r="C367" s="737"/>
      <c r="D367" s="737"/>
      <c r="E367" s="737" t="s">
        <v>997</v>
      </c>
      <c r="F367" s="709" t="s">
        <v>531</v>
      </c>
      <c r="G367" s="712"/>
      <c r="H367" s="665" t="s">
        <v>532</v>
      </c>
      <c r="I367" s="669">
        <v>6210</v>
      </c>
      <c r="J367" s="667">
        <v>19511</v>
      </c>
      <c r="K367" s="668">
        <f t="shared" si="159"/>
        <v>6210</v>
      </c>
      <c r="L367" s="669">
        <v>1990</v>
      </c>
      <c r="M367" s="667">
        <v>19511</v>
      </c>
      <c r="N367" s="670">
        <f t="shared" si="160"/>
        <v>1990</v>
      </c>
      <c r="O367" s="668">
        <f t="shared" si="161"/>
        <v>8200</v>
      </c>
      <c r="P367" s="669">
        <f t="shared" si="162"/>
        <v>410</v>
      </c>
      <c r="Q367" s="667">
        <v>19511</v>
      </c>
      <c r="R367" s="668">
        <f t="shared" si="163"/>
        <v>410</v>
      </c>
      <c r="S367" s="666">
        <f t="shared" si="164"/>
        <v>8610</v>
      </c>
      <c r="T367" s="671">
        <f t="shared" si="167"/>
        <v>0</v>
      </c>
      <c r="U367">
        <f t="shared" si="168"/>
        <v>0</v>
      </c>
    </row>
    <row r="368" spans="1:21" ht="18" customHeight="1">
      <c r="A368" s="869">
        <v>19</v>
      </c>
      <c r="B368" s="737"/>
      <c r="C368" s="737"/>
      <c r="D368" s="737"/>
      <c r="E368" s="737" t="s">
        <v>998</v>
      </c>
      <c r="F368" s="709" t="s">
        <v>531</v>
      </c>
      <c r="G368" s="712"/>
      <c r="H368" s="665" t="s">
        <v>532</v>
      </c>
      <c r="I368" s="669">
        <v>6710</v>
      </c>
      <c r="J368" s="667">
        <v>19511</v>
      </c>
      <c r="K368" s="668">
        <f t="shared" si="159"/>
        <v>6710</v>
      </c>
      <c r="L368" s="669">
        <v>1490</v>
      </c>
      <c r="M368" s="667">
        <v>19511</v>
      </c>
      <c r="N368" s="670">
        <f t="shared" si="160"/>
        <v>1490</v>
      </c>
      <c r="O368" s="668">
        <f t="shared" si="161"/>
        <v>8200</v>
      </c>
      <c r="P368" s="669">
        <f t="shared" si="162"/>
        <v>410</v>
      </c>
      <c r="Q368" s="667">
        <v>19511</v>
      </c>
      <c r="R368" s="668">
        <f t="shared" si="163"/>
        <v>410</v>
      </c>
      <c r="S368" s="666">
        <f t="shared" si="164"/>
        <v>8610</v>
      </c>
      <c r="T368" s="671">
        <f t="shared" si="167"/>
        <v>0</v>
      </c>
      <c r="U368">
        <f t="shared" si="168"/>
        <v>0</v>
      </c>
    </row>
    <row r="369" spans="1:21" ht="18" customHeight="1">
      <c r="A369" s="869">
        <v>20</v>
      </c>
      <c r="B369" s="737"/>
      <c r="C369" s="737"/>
      <c r="D369" s="737"/>
      <c r="E369" s="737" t="s">
        <v>999</v>
      </c>
      <c r="F369" s="709" t="s">
        <v>531</v>
      </c>
      <c r="G369" s="712"/>
      <c r="H369" s="665" t="s">
        <v>532</v>
      </c>
      <c r="I369" s="669">
        <v>6210</v>
      </c>
      <c r="J369" s="667">
        <v>19511</v>
      </c>
      <c r="K369" s="668">
        <f t="shared" si="159"/>
        <v>6210</v>
      </c>
      <c r="L369" s="669">
        <v>1990</v>
      </c>
      <c r="M369" s="667">
        <v>19511</v>
      </c>
      <c r="N369" s="670">
        <f t="shared" si="160"/>
        <v>1990</v>
      </c>
      <c r="O369" s="668">
        <f t="shared" si="161"/>
        <v>8200</v>
      </c>
      <c r="P369" s="669">
        <f t="shared" si="162"/>
        <v>410</v>
      </c>
      <c r="Q369" s="667">
        <v>19511</v>
      </c>
      <c r="R369" s="668">
        <f t="shared" si="163"/>
        <v>410</v>
      </c>
      <c r="S369" s="666">
        <f t="shared" si="164"/>
        <v>8610</v>
      </c>
      <c r="T369" s="671">
        <f t="shared" si="167"/>
        <v>0</v>
      </c>
      <c r="U369">
        <f t="shared" si="168"/>
        <v>0</v>
      </c>
    </row>
    <row r="370" spans="1:21" ht="18" customHeight="1">
      <c r="A370" s="869">
        <v>21</v>
      </c>
      <c r="B370" s="737"/>
      <c r="C370" s="737"/>
      <c r="D370" s="737" t="s">
        <v>1000</v>
      </c>
      <c r="E370" s="737" t="s">
        <v>1001</v>
      </c>
      <c r="F370" s="709" t="s">
        <v>531</v>
      </c>
      <c r="G370" s="712"/>
      <c r="H370" s="665" t="s">
        <v>532</v>
      </c>
      <c r="I370" s="669">
        <v>6710</v>
      </c>
      <c r="J370" s="667">
        <v>19511</v>
      </c>
      <c r="K370" s="668">
        <f t="shared" si="159"/>
        <v>6710</v>
      </c>
      <c r="L370" s="669">
        <v>1490</v>
      </c>
      <c r="M370" s="667">
        <v>19511</v>
      </c>
      <c r="N370" s="670">
        <f t="shared" si="160"/>
        <v>1490</v>
      </c>
      <c r="O370" s="668">
        <f t="shared" si="161"/>
        <v>8200</v>
      </c>
      <c r="P370" s="669">
        <f t="shared" si="162"/>
        <v>410</v>
      </c>
      <c r="Q370" s="667">
        <v>19511</v>
      </c>
      <c r="R370" s="668">
        <f t="shared" si="163"/>
        <v>410</v>
      </c>
      <c r="S370" s="666">
        <f t="shared" si="164"/>
        <v>8610</v>
      </c>
      <c r="T370" s="671">
        <f t="shared" si="167"/>
        <v>0</v>
      </c>
      <c r="U370">
        <f t="shared" si="168"/>
        <v>0</v>
      </c>
    </row>
    <row r="371" spans="1:21" ht="18" customHeight="1">
      <c r="A371" s="869">
        <v>22</v>
      </c>
      <c r="B371" s="737"/>
      <c r="C371" s="737"/>
      <c r="D371" s="737"/>
      <c r="E371" s="737" t="s">
        <v>1002</v>
      </c>
      <c r="F371" s="709" t="s">
        <v>531</v>
      </c>
      <c r="G371" s="712"/>
      <c r="H371" s="665" t="s">
        <v>532</v>
      </c>
      <c r="I371" s="669">
        <v>6210</v>
      </c>
      <c r="J371" s="667">
        <v>19511</v>
      </c>
      <c r="K371" s="668">
        <f t="shared" si="159"/>
        <v>6210</v>
      </c>
      <c r="L371" s="669">
        <v>1990</v>
      </c>
      <c r="M371" s="667">
        <v>19511</v>
      </c>
      <c r="N371" s="670">
        <f t="shared" si="160"/>
        <v>1990</v>
      </c>
      <c r="O371" s="668">
        <f t="shared" si="161"/>
        <v>8200</v>
      </c>
      <c r="P371" s="669">
        <f t="shared" si="162"/>
        <v>410</v>
      </c>
      <c r="Q371" s="667">
        <v>19511</v>
      </c>
      <c r="R371" s="668">
        <f t="shared" si="163"/>
        <v>410</v>
      </c>
      <c r="S371" s="666">
        <f t="shared" si="164"/>
        <v>8610</v>
      </c>
      <c r="T371" s="671">
        <f t="shared" si="167"/>
        <v>0</v>
      </c>
      <c r="U371">
        <f t="shared" si="168"/>
        <v>0</v>
      </c>
    </row>
    <row r="372" spans="1:21" ht="18" customHeight="1">
      <c r="A372" s="700">
        <v>23</v>
      </c>
      <c r="B372" s="737"/>
      <c r="C372" s="737"/>
      <c r="D372" s="737"/>
      <c r="E372" s="737" t="s">
        <v>1003</v>
      </c>
      <c r="F372" s="709" t="s">
        <v>531</v>
      </c>
      <c r="G372" s="665" t="s">
        <v>532</v>
      </c>
      <c r="H372" s="712"/>
      <c r="I372" s="669">
        <v>5080</v>
      </c>
      <c r="J372" s="667">
        <v>19511</v>
      </c>
      <c r="K372" s="668">
        <f t="shared" si="159"/>
        <v>5080</v>
      </c>
      <c r="L372" s="669">
        <v>1500</v>
      </c>
      <c r="M372" s="667">
        <v>19511</v>
      </c>
      <c r="N372" s="670">
        <f t="shared" si="160"/>
        <v>1500</v>
      </c>
      <c r="O372" s="668">
        <f t="shared" si="161"/>
        <v>6580</v>
      </c>
      <c r="P372" s="669">
        <f t="shared" si="162"/>
        <v>329</v>
      </c>
      <c r="Q372" s="667">
        <v>19511</v>
      </c>
      <c r="R372" s="668">
        <f t="shared" si="163"/>
        <v>329</v>
      </c>
      <c r="S372" s="666">
        <f t="shared" si="164"/>
        <v>6909</v>
      </c>
      <c r="T372" s="671">
        <v>0</v>
      </c>
      <c r="U372" s="659">
        <f>+I372+L372-6580</f>
        <v>0</v>
      </c>
    </row>
    <row r="373" spans="1:21" ht="18" customHeight="1">
      <c r="A373" s="869">
        <v>24</v>
      </c>
      <c r="B373" s="849"/>
      <c r="C373" s="737"/>
      <c r="D373" s="737" t="s">
        <v>1004</v>
      </c>
      <c r="E373" s="737" t="s">
        <v>1005</v>
      </c>
      <c r="F373" s="709" t="s">
        <v>531</v>
      </c>
      <c r="G373" s="712"/>
      <c r="H373" s="665" t="s">
        <v>532</v>
      </c>
      <c r="I373" s="669">
        <v>6710</v>
      </c>
      <c r="J373" s="667">
        <v>19511</v>
      </c>
      <c r="K373" s="668">
        <f t="shared" si="159"/>
        <v>6710</v>
      </c>
      <c r="L373" s="669">
        <v>1490</v>
      </c>
      <c r="M373" s="667">
        <v>19511</v>
      </c>
      <c r="N373" s="670">
        <f t="shared" si="160"/>
        <v>1490</v>
      </c>
      <c r="O373" s="668">
        <f t="shared" si="161"/>
        <v>8200</v>
      </c>
      <c r="P373" s="669">
        <f t="shared" si="162"/>
        <v>410</v>
      </c>
      <c r="Q373" s="667">
        <v>19511</v>
      </c>
      <c r="R373" s="668">
        <f t="shared" si="163"/>
        <v>410</v>
      </c>
      <c r="S373" s="666">
        <f t="shared" si="164"/>
        <v>8610</v>
      </c>
      <c r="T373" s="671">
        <f>(8200*1)-O373</f>
        <v>0</v>
      </c>
      <c r="U373">
        <f>+I373+L373-8200</f>
        <v>0</v>
      </c>
    </row>
    <row r="374" spans="1:21" ht="18" customHeight="1">
      <c r="A374" s="869">
        <v>25</v>
      </c>
      <c r="B374" s="749"/>
      <c r="C374" s="749"/>
      <c r="D374" s="749"/>
      <c r="E374" s="749" t="s">
        <v>1006</v>
      </c>
      <c r="F374" s="810" t="s">
        <v>531</v>
      </c>
      <c r="G374" s="845"/>
      <c r="H374" s="763" t="s">
        <v>532</v>
      </c>
      <c r="I374" s="803">
        <v>6710</v>
      </c>
      <c r="J374" s="667">
        <v>19511</v>
      </c>
      <c r="K374" s="802">
        <f t="shared" si="159"/>
        <v>6710</v>
      </c>
      <c r="L374" s="803">
        <v>1490</v>
      </c>
      <c r="M374" s="667">
        <v>19511</v>
      </c>
      <c r="N374" s="670">
        <f t="shared" si="160"/>
        <v>1490</v>
      </c>
      <c r="O374" s="802">
        <f t="shared" si="161"/>
        <v>8200</v>
      </c>
      <c r="P374" s="803">
        <f t="shared" si="162"/>
        <v>410</v>
      </c>
      <c r="Q374" s="667">
        <v>19511</v>
      </c>
      <c r="R374" s="668">
        <f t="shared" si="163"/>
        <v>410</v>
      </c>
      <c r="S374" s="764">
        <f t="shared" si="164"/>
        <v>8610</v>
      </c>
      <c r="T374" s="671">
        <f>(8200*1)-O374</f>
        <v>0</v>
      </c>
      <c r="U374">
        <f>+I374+L374-8200</f>
        <v>0</v>
      </c>
    </row>
    <row r="375" spans="1:22" ht="18" customHeight="1">
      <c r="A375" s="810"/>
      <c r="B375" s="1165" t="s">
        <v>1007</v>
      </c>
      <c r="C375" s="1166"/>
      <c r="D375" s="1166"/>
      <c r="E375" s="1167"/>
      <c r="F375" s="870"/>
      <c r="G375" s="871"/>
      <c r="H375" s="871"/>
      <c r="I375" s="872"/>
      <c r="J375" s="873"/>
      <c r="K375" s="861"/>
      <c r="L375" s="872"/>
      <c r="M375" s="873"/>
      <c r="N375" s="861"/>
      <c r="O375" s="861"/>
      <c r="P375" s="872"/>
      <c r="Q375" s="873"/>
      <c r="R375" s="861"/>
      <c r="S375" s="861">
        <f>SUM(S350:S374)</f>
        <v>210147</v>
      </c>
      <c r="T375" s="861">
        <f>SUM(T350:T374)</f>
        <v>0</v>
      </c>
      <c r="U375" s="843"/>
      <c r="V375" t="s">
        <v>637</v>
      </c>
    </row>
    <row r="376" spans="1:21" ht="18" customHeight="1">
      <c r="A376" s="700">
        <v>1</v>
      </c>
      <c r="B376" s="874" t="s">
        <v>67</v>
      </c>
      <c r="C376" s="874" t="s">
        <v>313</v>
      </c>
      <c r="D376" s="874" t="s">
        <v>1008</v>
      </c>
      <c r="E376" s="874" t="s">
        <v>1009</v>
      </c>
      <c r="F376" s="700" t="s">
        <v>531</v>
      </c>
      <c r="G376" s="705"/>
      <c r="H376" s="706" t="s">
        <v>532</v>
      </c>
      <c r="I376" s="707">
        <v>5970</v>
      </c>
      <c r="J376" s="667">
        <v>19511</v>
      </c>
      <c r="K376" s="819">
        <f aca="true" t="shared" si="169" ref="K376:K382">I376*1</f>
        <v>5970</v>
      </c>
      <c r="L376" s="707">
        <v>2230</v>
      </c>
      <c r="M376" s="667">
        <v>19511</v>
      </c>
      <c r="N376" s="670">
        <f aca="true" t="shared" si="170" ref="N376:N382">L376*1</f>
        <v>2230</v>
      </c>
      <c r="O376" s="819">
        <f aca="true" t="shared" si="171" ref="O376:O382">+K376+N376</f>
        <v>8200</v>
      </c>
      <c r="P376" s="707">
        <f aca="true" t="shared" si="172" ref="P376:P382">(I376+L376-U376)*5/100</f>
        <v>410</v>
      </c>
      <c r="Q376" s="667">
        <v>19511</v>
      </c>
      <c r="R376" s="668">
        <f aca="true" t="shared" si="173" ref="R376:R382">P376*1</f>
        <v>410</v>
      </c>
      <c r="S376" s="707">
        <f aca="true" t="shared" si="174" ref="S376:S382">SUM(K376,N376,R376)</f>
        <v>8610</v>
      </c>
      <c r="T376" s="722">
        <f aca="true" t="shared" si="175" ref="T376:T382">(8200*1)-O376</f>
        <v>0</v>
      </c>
      <c r="U376">
        <f aca="true" t="shared" si="176" ref="U376:U382">+I376+L376-8200</f>
        <v>0</v>
      </c>
    </row>
    <row r="377" spans="1:21" ht="18" customHeight="1">
      <c r="A377" s="709">
        <v>2</v>
      </c>
      <c r="B377" s="709">
        <v>36</v>
      </c>
      <c r="C377" s="865"/>
      <c r="D377" s="865"/>
      <c r="E377" s="865" t="s">
        <v>1010</v>
      </c>
      <c r="F377" s="709" t="s">
        <v>531</v>
      </c>
      <c r="G377" s="712"/>
      <c r="H377" s="665" t="s">
        <v>532</v>
      </c>
      <c r="I377" s="669">
        <v>5970</v>
      </c>
      <c r="J377" s="667">
        <v>19511</v>
      </c>
      <c r="K377" s="822">
        <f t="shared" si="169"/>
        <v>5970</v>
      </c>
      <c r="L377" s="669">
        <v>2230</v>
      </c>
      <c r="M377" s="667">
        <v>19511</v>
      </c>
      <c r="N377" s="670">
        <f t="shared" si="170"/>
        <v>2230</v>
      </c>
      <c r="O377" s="822">
        <f t="shared" si="171"/>
        <v>8200</v>
      </c>
      <c r="P377" s="669">
        <f t="shared" si="172"/>
        <v>410</v>
      </c>
      <c r="Q377" s="667">
        <v>19511</v>
      </c>
      <c r="R377" s="668">
        <f t="shared" si="173"/>
        <v>410</v>
      </c>
      <c r="S377" s="669">
        <f t="shared" si="174"/>
        <v>8610</v>
      </c>
      <c r="T377" s="723">
        <f t="shared" si="175"/>
        <v>0</v>
      </c>
      <c r="U377">
        <f t="shared" si="176"/>
        <v>0</v>
      </c>
    </row>
    <row r="378" spans="1:21" ht="18" customHeight="1">
      <c r="A378" s="709">
        <v>3</v>
      </c>
      <c r="B378" s="865"/>
      <c r="C378" s="865"/>
      <c r="D378" s="865"/>
      <c r="E378" s="865" t="s">
        <v>1011</v>
      </c>
      <c r="F378" s="709" t="s">
        <v>531</v>
      </c>
      <c r="G378" s="712"/>
      <c r="H378" s="665" t="s">
        <v>532</v>
      </c>
      <c r="I378" s="669">
        <v>5970</v>
      </c>
      <c r="J378" s="667">
        <v>19511</v>
      </c>
      <c r="K378" s="822">
        <f t="shared" si="169"/>
        <v>5970</v>
      </c>
      <c r="L378" s="669">
        <v>2230</v>
      </c>
      <c r="M378" s="667">
        <v>19511</v>
      </c>
      <c r="N378" s="670">
        <f t="shared" si="170"/>
        <v>2230</v>
      </c>
      <c r="O378" s="822">
        <f t="shared" si="171"/>
        <v>8200</v>
      </c>
      <c r="P378" s="669">
        <f t="shared" si="172"/>
        <v>410</v>
      </c>
      <c r="Q378" s="667">
        <v>19511</v>
      </c>
      <c r="R378" s="668">
        <f t="shared" si="173"/>
        <v>410</v>
      </c>
      <c r="S378" s="669">
        <f t="shared" si="174"/>
        <v>8610</v>
      </c>
      <c r="T378" s="723">
        <f t="shared" si="175"/>
        <v>0</v>
      </c>
      <c r="U378">
        <f t="shared" si="176"/>
        <v>0</v>
      </c>
    </row>
    <row r="379" spans="1:21" ht="18" customHeight="1">
      <c r="A379" s="709">
        <v>4</v>
      </c>
      <c r="B379" s="865"/>
      <c r="C379" s="865"/>
      <c r="D379" s="865"/>
      <c r="E379" s="865" t="s">
        <v>1012</v>
      </c>
      <c r="F379" s="709" t="s">
        <v>531</v>
      </c>
      <c r="G379" s="712"/>
      <c r="H379" s="665" t="s">
        <v>532</v>
      </c>
      <c r="I379" s="669">
        <v>5970</v>
      </c>
      <c r="J379" s="667">
        <v>19511</v>
      </c>
      <c r="K379" s="822">
        <f t="shared" si="169"/>
        <v>5970</v>
      </c>
      <c r="L379" s="669">
        <v>2230</v>
      </c>
      <c r="M379" s="667">
        <v>19511</v>
      </c>
      <c r="N379" s="670">
        <f t="shared" si="170"/>
        <v>2230</v>
      </c>
      <c r="O379" s="822">
        <f t="shared" si="171"/>
        <v>8200</v>
      </c>
      <c r="P379" s="669">
        <f t="shared" si="172"/>
        <v>410</v>
      </c>
      <c r="Q379" s="667">
        <v>19511</v>
      </c>
      <c r="R379" s="668">
        <f t="shared" si="173"/>
        <v>410</v>
      </c>
      <c r="S379" s="669">
        <f t="shared" si="174"/>
        <v>8610</v>
      </c>
      <c r="T379" s="723">
        <f t="shared" si="175"/>
        <v>0</v>
      </c>
      <c r="U379">
        <f t="shared" si="176"/>
        <v>0</v>
      </c>
    </row>
    <row r="380" spans="1:21" ht="18" customHeight="1">
      <c r="A380" s="709">
        <v>5</v>
      </c>
      <c r="B380" s="865"/>
      <c r="C380" s="865"/>
      <c r="D380" s="865"/>
      <c r="E380" s="865" t="s">
        <v>1013</v>
      </c>
      <c r="F380" s="709" t="s">
        <v>531</v>
      </c>
      <c r="G380" s="712"/>
      <c r="H380" s="665" t="s">
        <v>532</v>
      </c>
      <c r="I380" s="669">
        <v>5970</v>
      </c>
      <c r="J380" s="667">
        <v>19511</v>
      </c>
      <c r="K380" s="822">
        <f t="shared" si="169"/>
        <v>5970</v>
      </c>
      <c r="L380" s="669">
        <v>2230</v>
      </c>
      <c r="M380" s="667">
        <v>19511</v>
      </c>
      <c r="N380" s="670">
        <f t="shared" si="170"/>
        <v>2230</v>
      </c>
      <c r="O380" s="822">
        <f t="shared" si="171"/>
        <v>8200</v>
      </c>
      <c r="P380" s="669">
        <f t="shared" si="172"/>
        <v>410</v>
      </c>
      <c r="Q380" s="667">
        <v>19511</v>
      </c>
      <c r="R380" s="668">
        <f t="shared" si="173"/>
        <v>410</v>
      </c>
      <c r="S380" s="669">
        <f t="shared" si="174"/>
        <v>8610</v>
      </c>
      <c r="T380" s="723">
        <f t="shared" si="175"/>
        <v>0</v>
      </c>
      <c r="U380">
        <f t="shared" si="176"/>
        <v>0</v>
      </c>
    </row>
    <row r="381" spans="1:21" ht="18" customHeight="1">
      <c r="A381" s="709">
        <v>6</v>
      </c>
      <c r="B381" s="865"/>
      <c r="C381" s="865"/>
      <c r="D381" s="865"/>
      <c r="E381" s="865" t="s">
        <v>1014</v>
      </c>
      <c r="F381" s="709" t="s">
        <v>531</v>
      </c>
      <c r="G381" s="712"/>
      <c r="H381" s="665" t="s">
        <v>532</v>
      </c>
      <c r="I381" s="669">
        <v>5970</v>
      </c>
      <c r="J381" s="667">
        <v>19511</v>
      </c>
      <c r="K381" s="822">
        <f t="shared" si="169"/>
        <v>5970</v>
      </c>
      <c r="L381" s="669">
        <v>2230</v>
      </c>
      <c r="M381" s="667">
        <v>19511</v>
      </c>
      <c r="N381" s="670">
        <f t="shared" si="170"/>
        <v>2230</v>
      </c>
      <c r="O381" s="822">
        <f t="shared" si="171"/>
        <v>8200</v>
      </c>
      <c r="P381" s="669">
        <f t="shared" si="172"/>
        <v>410</v>
      </c>
      <c r="Q381" s="667">
        <v>19511</v>
      </c>
      <c r="R381" s="668">
        <f t="shared" si="173"/>
        <v>410</v>
      </c>
      <c r="S381" s="669">
        <f t="shared" si="174"/>
        <v>8610</v>
      </c>
      <c r="T381" s="723">
        <f t="shared" si="175"/>
        <v>0</v>
      </c>
      <c r="U381">
        <f t="shared" si="176"/>
        <v>0</v>
      </c>
    </row>
    <row r="382" spans="1:21" ht="18" customHeight="1">
      <c r="A382" s="713">
        <v>7</v>
      </c>
      <c r="B382" s="875"/>
      <c r="C382" s="875"/>
      <c r="D382" s="875"/>
      <c r="E382" s="875" t="s">
        <v>1015</v>
      </c>
      <c r="F382" s="713" t="s">
        <v>531</v>
      </c>
      <c r="G382" s="717"/>
      <c r="H382" s="694" t="s">
        <v>532</v>
      </c>
      <c r="I382" s="696">
        <v>5970</v>
      </c>
      <c r="J382" s="667">
        <v>19511</v>
      </c>
      <c r="K382" s="822">
        <f t="shared" si="169"/>
        <v>5970</v>
      </c>
      <c r="L382" s="696">
        <v>2230</v>
      </c>
      <c r="M382" s="667">
        <v>19511</v>
      </c>
      <c r="N382" s="670">
        <f t="shared" si="170"/>
        <v>2230</v>
      </c>
      <c r="O382" s="825">
        <f t="shared" si="171"/>
        <v>8200</v>
      </c>
      <c r="P382" s="669">
        <f t="shared" si="172"/>
        <v>410</v>
      </c>
      <c r="Q382" s="667">
        <v>19511</v>
      </c>
      <c r="R382" s="668">
        <f t="shared" si="173"/>
        <v>410</v>
      </c>
      <c r="S382" s="696">
        <f t="shared" si="174"/>
        <v>8610</v>
      </c>
      <c r="T382" s="723">
        <f t="shared" si="175"/>
        <v>0</v>
      </c>
      <c r="U382">
        <f t="shared" si="176"/>
        <v>0</v>
      </c>
    </row>
    <row r="383" spans="1:20" ht="18" customHeight="1">
      <c r="A383" s="676"/>
      <c r="B383" s="1153" t="s">
        <v>1016</v>
      </c>
      <c r="C383" s="1154"/>
      <c r="D383" s="1154"/>
      <c r="E383" s="1155"/>
      <c r="F383" s="674"/>
      <c r="G383" s="676"/>
      <c r="H383" s="676"/>
      <c r="I383" s="677"/>
      <c r="J383" s="677"/>
      <c r="K383" s="718">
        <f>SUM(K376:K382)</f>
        <v>41790</v>
      </c>
      <c r="L383" s="677"/>
      <c r="M383" s="677"/>
      <c r="N383" s="677">
        <f>SUM(N376:N382)</f>
        <v>15610</v>
      </c>
      <c r="O383" s="677"/>
      <c r="P383" s="677"/>
      <c r="Q383" s="677"/>
      <c r="R383" s="677">
        <f>SUM(R376:R382)</f>
        <v>2870</v>
      </c>
      <c r="S383" s="678">
        <f>SUM(S376:S382)</f>
        <v>60270</v>
      </c>
      <c r="T383" s="809"/>
    </row>
    <row r="384" spans="1:21" ht="18" customHeight="1">
      <c r="A384" s="700">
        <v>1</v>
      </c>
      <c r="B384" s="874" t="s">
        <v>67</v>
      </c>
      <c r="C384" s="874" t="s">
        <v>164</v>
      </c>
      <c r="D384" s="874" t="s">
        <v>1017</v>
      </c>
      <c r="E384" s="874" t="s">
        <v>1018</v>
      </c>
      <c r="F384" s="700" t="s">
        <v>531</v>
      </c>
      <c r="G384" s="705"/>
      <c r="H384" s="706" t="s">
        <v>532</v>
      </c>
      <c r="I384" s="707">
        <v>6460</v>
      </c>
      <c r="J384" s="667">
        <v>19511</v>
      </c>
      <c r="K384" s="819">
        <f aca="true" t="shared" si="177" ref="K384:K389">I384*1</f>
        <v>6460</v>
      </c>
      <c r="L384" s="707">
        <f aca="true" t="shared" si="178" ref="L384:L389">8200-I384</f>
        <v>1740</v>
      </c>
      <c r="M384" s="667">
        <v>19511</v>
      </c>
      <c r="N384" s="670">
        <f aca="true" t="shared" si="179" ref="N384:N389">L384*1</f>
        <v>1740</v>
      </c>
      <c r="O384" s="819">
        <f aca="true" t="shared" si="180" ref="O384:O389">+K384+N384</f>
        <v>8200</v>
      </c>
      <c r="P384" s="707">
        <f aca="true" t="shared" si="181" ref="P384:P389">(I384+L384)*5/100</f>
        <v>410</v>
      </c>
      <c r="Q384" s="667">
        <v>19511</v>
      </c>
      <c r="R384" s="668">
        <f aca="true" t="shared" si="182" ref="R384:R389">P384*1</f>
        <v>410</v>
      </c>
      <c r="S384" s="707">
        <f aca="true" t="shared" si="183" ref="S384:S389">SUM(K384,N384,R384)</f>
        <v>8610</v>
      </c>
      <c r="T384" s="722">
        <f aca="true" t="shared" si="184" ref="T384:T389">(8200*1)-O384</f>
        <v>0</v>
      </c>
      <c r="U384">
        <f aca="true" t="shared" si="185" ref="U384:U389">+I384+L384-8200</f>
        <v>0</v>
      </c>
    </row>
    <row r="385" spans="1:21" ht="18" customHeight="1">
      <c r="A385" s="709">
        <v>2</v>
      </c>
      <c r="B385" s="709">
        <v>37</v>
      </c>
      <c r="C385" s="709"/>
      <c r="D385" s="709"/>
      <c r="E385" s="865" t="s">
        <v>1019</v>
      </c>
      <c r="F385" s="709" t="s">
        <v>531</v>
      </c>
      <c r="G385" s="712"/>
      <c r="H385" s="665" t="s">
        <v>532</v>
      </c>
      <c r="I385" s="669">
        <v>6460</v>
      </c>
      <c r="J385" s="667">
        <v>19511</v>
      </c>
      <c r="K385" s="822">
        <f t="shared" si="177"/>
        <v>6460</v>
      </c>
      <c r="L385" s="669">
        <f t="shared" si="178"/>
        <v>1740</v>
      </c>
      <c r="M385" s="667">
        <v>19511</v>
      </c>
      <c r="N385" s="670">
        <f t="shared" si="179"/>
        <v>1740</v>
      </c>
      <c r="O385" s="822">
        <f t="shared" si="180"/>
        <v>8200</v>
      </c>
      <c r="P385" s="669">
        <f t="shared" si="181"/>
        <v>410</v>
      </c>
      <c r="Q385" s="667">
        <v>19511</v>
      </c>
      <c r="R385" s="668">
        <f t="shared" si="182"/>
        <v>410</v>
      </c>
      <c r="S385" s="669">
        <f t="shared" si="183"/>
        <v>8610</v>
      </c>
      <c r="T385" s="723">
        <f t="shared" si="184"/>
        <v>0</v>
      </c>
      <c r="U385">
        <f t="shared" si="185"/>
        <v>0</v>
      </c>
    </row>
    <row r="386" spans="1:21" ht="18" customHeight="1">
      <c r="A386" s="709">
        <v>3</v>
      </c>
      <c r="B386" s="709"/>
      <c r="C386" s="709"/>
      <c r="D386" s="709"/>
      <c r="E386" s="865" t="s">
        <v>1020</v>
      </c>
      <c r="F386" s="709" t="s">
        <v>531</v>
      </c>
      <c r="G386" s="712"/>
      <c r="H386" s="665" t="s">
        <v>532</v>
      </c>
      <c r="I386" s="669">
        <v>6460</v>
      </c>
      <c r="J386" s="667">
        <v>19511</v>
      </c>
      <c r="K386" s="822">
        <f t="shared" si="177"/>
        <v>6460</v>
      </c>
      <c r="L386" s="669">
        <f t="shared" si="178"/>
        <v>1740</v>
      </c>
      <c r="M386" s="667">
        <v>19511</v>
      </c>
      <c r="N386" s="670">
        <f t="shared" si="179"/>
        <v>1740</v>
      </c>
      <c r="O386" s="822">
        <f t="shared" si="180"/>
        <v>8200</v>
      </c>
      <c r="P386" s="669">
        <f t="shared" si="181"/>
        <v>410</v>
      </c>
      <c r="Q386" s="667">
        <v>19511</v>
      </c>
      <c r="R386" s="668">
        <f t="shared" si="182"/>
        <v>410</v>
      </c>
      <c r="S386" s="669">
        <f t="shared" si="183"/>
        <v>8610</v>
      </c>
      <c r="T386" s="723">
        <f t="shared" si="184"/>
        <v>0</v>
      </c>
      <c r="U386">
        <f t="shared" si="185"/>
        <v>0</v>
      </c>
    </row>
    <row r="387" spans="1:21" ht="18" customHeight="1">
      <c r="A387" s="709">
        <v>4</v>
      </c>
      <c r="B387" s="709"/>
      <c r="C387" s="709"/>
      <c r="D387" s="709"/>
      <c r="E387" s="865" t="s">
        <v>1021</v>
      </c>
      <c r="F387" s="709" t="s">
        <v>531</v>
      </c>
      <c r="G387" s="712"/>
      <c r="H387" s="665" t="s">
        <v>532</v>
      </c>
      <c r="I387" s="669">
        <v>6460</v>
      </c>
      <c r="J387" s="667">
        <v>19511</v>
      </c>
      <c r="K387" s="822">
        <f t="shared" si="177"/>
        <v>6460</v>
      </c>
      <c r="L387" s="669">
        <f t="shared" si="178"/>
        <v>1740</v>
      </c>
      <c r="M387" s="667">
        <v>19511</v>
      </c>
      <c r="N387" s="670">
        <f t="shared" si="179"/>
        <v>1740</v>
      </c>
      <c r="O387" s="822">
        <f t="shared" si="180"/>
        <v>8200</v>
      </c>
      <c r="P387" s="669">
        <f t="shared" si="181"/>
        <v>410</v>
      </c>
      <c r="Q387" s="667">
        <v>19511</v>
      </c>
      <c r="R387" s="668">
        <f t="shared" si="182"/>
        <v>410</v>
      </c>
      <c r="S387" s="669">
        <f t="shared" si="183"/>
        <v>8610</v>
      </c>
      <c r="T387" s="723">
        <f t="shared" si="184"/>
        <v>0</v>
      </c>
      <c r="U387">
        <f t="shared" si="185"/>
        <v>0</v>
      </c>
    </row>
    <row r="388" spans="1:21" ht="18" customHeight="1">
      <c r="A388" s="709">
        <v>5</v>
      </c>
      <c r="B388" s="709"/>
      <c r="C388" s="709"/>
      <c r="D388" s="709"/>
      <c r="E388" s="865" t="s">
        <v>1022</v>
      </c>
      <c r="F388" s="709" t="s">
        <v>531</v>
      </c>
      <c r="G388" s="712"/>
      <c r="H388" s="665" t="s">
        <v>532</v>
      </c>
      <c r="I388" s="669">
        <v>6210</v>
      </c>
      <c r="J388" s="667">
        <v>19511</v>
      </c>
      <c r="K388" s="822">
        <f t="shared" si="177"/>
        <v>6210</v>
      </c>
      <c r="L388" s="669">
        <f t="shared" si="178"/>
        <v>1990</v>
      </c>
      <c r="M388" s="667">
        <v>19511</v>
      </c>
      <c r="N388" s="670">
        <f t="shared" si="179"/>
        <v>1990</v>
      </c>
      <c r="O388" s="822">
        <f t="shared" si="180"/>
        <v>8200</v>
      </c>
      <c r="P388" s="669">
        <f t="shared" si="181"/>
        <v>410</v>
      </c>
      <c r="Q388" s="667">
        <v>19511</v>
      </c>
      <c r="R388" s="668">
        <f t="shared" si="182"/>
        <v>410</v>
      </c>
      <c r="S388" s="669">
        <f t="shared" si="183"/>
        <v>8610</v>
      </c>
      <c r="T388" s="723">
        <f t="shared" si="184"/>
        <v>0</v>
      </c>
      <c r="U388">
        <f t="shared" si="185"/>
        <v>0</v>
      </c>
    </row>
    <row r="389" spans="1:21" ht="18" customHeight="1">
      <c r="A389" s="713">
        <v>6</v>
      </c>
      <c r="B389" s="713"/>
      <c r="C389" s="713"/>
      <c r="D389" s="691"/>
      <c r="E389" s="875" t="s">
        <v>1023</v>
      </c>
      <c r="F389" s="713" t="s">
        <v>531</v>
      </c>
      <c r="G389" s="717"/>
      <c r="H389" s="694" t="s">
        <v>532</v>
      </c>
      <c r="I389" s="696">
        <v>6210</v>
      </c>
      <c r="J389" s="667">
        <v>19511</v>
      </c>
      <c r="K389" s="822">
        <f t="shared" si="177"/>
        <v>6210</v>
      </c>
      <c r="L389" s="696">
        <f t="shared" si="178"/>
        <v>1990</v>
      </c>
      <c r="M389" s="667">
        <v>19511</v>
      </c>
      <c r="N389" s="670">
        <f t="shared" si="179"/>
        <v>1990</v>
      </c>
      <c r="O389" s="825">
        <f t="shared" si="180"/>
        <v>8200</v>
      </c>
      <c r="P389" s="669">
        <f t="shared" si="181"/>
        <v>410</v>
      </c>
      <c r="Q389" s="667">
        <v>19511</v>
      </c>
      <c r="R389" s="668">
        <f t="shared" si="182"/>
        <v>410</v>
      </c>
      <c r="S389" s="696">
        <f t="shared" si="183"/>
        <v>8610</v>
      </c>
      <c r="T389" s="723">
        <f t="shared" si="184"/>
        <v>0</v>
      </c>
      <c r="U389">
        <f t="shared" si="185"/>
        <v>0</v>
      </c>
    </row>
    <row r="390" spans="1:22" ht="18" customHeight="1">
      <c r="A390" s="676"/>
      <c r="B390" s="1153" t="s">
        <v>1024</v>
      </c>
      <c r="C390" s="1154"/>
      <c r="D390" s="1154"/>
      <c r="E390" s="1155"/>
      <c r="F390" s="674"/>
      <c r="G390" s="676"/>
      <c r="H390" s="676"/>
      <c r="I390" s="677">
        <f>SUM(I384:I389)</f>
        <v>38260</v>
      </c>
      <c r="J390" s="677"/>
      <c r="K390" s="677">
        <f>SUM(K384:K389)</f>
        <v>38260</v>
      </c>
      <c r="L390" s="677">
        <f>SUM(L384:L389)</f>
        <v>10940</v>
      </c>
      <c r="M390" s="677"/>
      <c r="N390" s="677">
        <f>SUM(N384:N389)</f>
        <v>10940</v>
      </c>
      <c r="O390" s="677"/>
      <c r="P390" s="677">
        <f>SUM(P384:P389)</f>
        <v>2460</v>
      </c>
      <c r="Q390" s="677"/>
      <c r="R390" s="677">
        <f>SUM(R384:R389)</f>
        <v>2460</v>
      </c>
      <c r="S390" s="678">
        <f>SUM(S384:S389)</f>
        <v>51660</v>
      </c>
      <c r="T390" s="809"/>
      <c r="V390" t="s">
        <v>637</v>
      </c>
    </row>
    <row r="391" spans="1:21" ht="18" customHeight="1">
      <c r="A391" s="700">
        <v>1</v>
      </c>
      <c r="B391" s="787" t="s">
        <v>67</v>
      </c>
      <c r="C391" s="787" t="s">
        <v>307</v>
      </c>
      <c r="D391" s="787" t="s">
        <v>1025</v>
      </c>
      <c r="E391" s="788" t="s">
        <v>1026</v>
      </c>
      <c r="F391" s="786" t="s">
        <v>531</v>
      </c>
      <c r="G391" s="789"/>
      <c r="H391" s="706" t="s">
        <v>532</v>
      </c>
      <c r="I391" s="688">
        <v>6710</v>
      </c>
      <c r="J391" s="667">
        <v>19511</v>
      </c>
      <c r="K391" s="687">
        <f aca="true" t="shared" si="186" ref="K391:K405">I391*1</f>
        <v>6710</v>
      </c>
      <c r="L391" s="707">
        <v>1500</v>
      </c>
      <c r="M391" s="667">
        <v>19511</v>
      </c>
      <c r="N391" s="670">
        <f aca="true" t="shared" si="187" ref="N391:N405">L391*1</f>
        <v>1500</v>
      </c>
      <c r="O391" s="687">
        <f aca="true" t="shared" si="188" ref="O391:O405">+K391+N391</f>
        <v>8210</v>
      </c>
      <c r="P391" s="707">
        <f aca="true" t="shared" si="189" ref="P391:P405">(I391+L391-U391)*5/100</f>
        <v>410</v>
      </c>
      <c r="Q391" s="667">
        <v>19511</v>
      </c>
      <c r="R391" s="668">
        <f aca="true" t="shared" si="190" ref="R391:R405">P391*1</f>
        <v>410</v>
      </c>
      <c r="S391" s="688">
        <f aca="true" t="shared" si="191" ref="S391:S405">SUM(K391,N391,R391)</f>
        <v>8620</v>
      </c>
      <c r="T391" s="722">
        <f aca="true" t="shared" si="192" ref="T391:T397">(8200*1)-O391</f>
        <v>-10</v>
      </c>
      <c r="U391">
        <f aca="true" t="shared" si="193" ref="U391:U397">+I391+L391-8200</f>
        <v>10</v>
      </c>
    </row>
    <row r="392" spans="1:21" ht="18" customHeight="1">
      <c r="A392" s="660">
        <v>2</v>
      </c>
      <c r="B392" s="662" t="s">
        <v>1027</v>
      </c>
      <c r="C392" s="661"/>
      <c r="D392" s="661"/>
      <c r="E392" s="663" t="s">
        <v>1028</v>
      </c>
      <c r="F392" s="660" t="s">
        <v>531</v>
      </c>
      <c r="G392" s="664"/>
      <c r="H392" s="665" t="s">
        <v>532</v>
      </c>
      <c r="I392" s="666">
        <v>6710</v>
      </c>
      <c r="J392" s="667">
        <v>19511</v>
      </c>
      <c r="K392" s="668">
        <f t="shared" si="186"/>
        <v>6710</v>
      </c>
      <c r="L392" s="669">
        <v>1500</v>
      </c>
      <c r="M392" s="667">
        <v>19511</v>
      </c>
      <c r="N392" s="670">
        <f t="shared" si="187"/>
        <v>1500</v>
      </c>
      <c r="O392" s="668">
        <f t="shared" si="188"/>
        <v>8210</v>
      </c>
      <c r="P392" s="669">
        <f t="shared" si="189"/>
        <v>410</v>
      </c>
      <c r="Q392" s="667">
        <v>19511</v>
      </c>
      <c r="R392" s="668">
        <f t="shared" si="190"/>
        <v>410</v>
      </c>
      <c r="S392" s="666">
        <f t="shared" si="191"/>
        <v>8620</v>
      </c>
      <c r="T392" s="723">
        <f t="shared" si="192"/>
        <v>-10</v>
      </c>
      <c r="U392">
        <f t="shared" si="193"/>
        <v>10</v>
      </c>
    </row>
    <row r="393" spans="1:21" ht="18" customHeight="1">
      <c r="A393" s="660">
        <v>3</v>
      </c>
      <c r="B393" s="661"/>
      <c r="C393" s="661"/>
      <c r="D393" s="661" t="s">
        <v>1029</v>
      </c>
      <c r="E393" s="663" t="s">
        <v>1030</v>
      </c>
      <c r="F393" s="660" t="s">
        <v>531</v>
      </c>
      <c r="G393" s="664"/>
      <c r="H393" s="665" t="s">
        <v>532</v>
      </c>
      <c r="I393" s="666">
        <v>6710</v>
      </c>
      <c r="J393" s="667">
        <v>19511</v>
      </c>
      <c r="K393" s="668">
        <f t="shared" si="186"/>
        <v>6710</v>
      </c>
      <c r="L393" s="669">
        <v>1500</v>
      </c>
      <c r="M393" s="667">
        <v>19511</v>
      </c>
      <c r="N393" s="670">
        <f t="shared" si="187"/>
        <v>1500</v>
      </c>
      <c r="O393" s="668">
        <f t="shared" si="188"/>
        <v>8210</v>
      </c>
      <c r="P393" s="669">
        <f t="shared" si="189"/>
        <v>410</v>
      </c>
      <c r="Q393" s="667">
        <v>19511</v>
      </c>
      <c r="R393" s="668">
        <f t="shared" si="190"/>
        <v>410</v>
      </c>
      <c r="S393" s="666">
        <f t="shared" si="191"/>
        <v>8620</v>
      </c>
      <c r="T393" s="723">
        <f t="shared" si="192"/>
        <v>-10</v>
      </c>
      <c r="U393">
        <f t="shared" si="193"/>
        <v>10</v>
      </c>
    </row>
    <row r="394" spans="1:21" ht="18" customHeight="1">
      <c r="A394" s="709">
        <v>4</v>
      </c>
      <c r="B394" s="661"/>
      <c r="C394" s="661"/>
      <c r="D394" s="672"/>
      <c r="E394" s="865" t="s">
        <v>1031</v>
      </c>
      <c r="F394" s="660" t="s">
        <v>531</v>
      </c>
      <c r="G394" s="664"/>
      <c r="H394" s="665" t="s">
        <v>532</v>
      </c>
      <c r="I394" s="666">
        <v>6710</v>
      </c>
      <c r="J394" s="667">
        <v>19511</v>
      </c>
      <c r="K394" s="668">
        <f t="shared" si="186"/>
        <v>6710</v>
      </c>
      <c r="L394" s="669">
        <v>1500</v>
      </c>
      <c r="M394" s="667">
        <v>19511</v>
      </c>
      <c r="N394" s="670">
        <f t="shared" si="187"/>
        <v>1500</v>
      </c>
      <c r="O394" s="668">
        <f t="shared" si="188"/>
        <v>8210</v>
      </c>
      <c r="P394" s="669">
        <f t="shared" si="189"/>
        <v>410</v>
      </c>
      <c r="Q394" s="667">
        <v>19511</v>
      </c>
      <c r="R394" s="668">
        <f t="shared" si="190"/>
        <v>410</v>
      </c>
      <c r="S394" s="666">
        <f t="shared" si="191"/>
        <v>8620</v>
      </c>
      <c r="T394" s="723">
        <f t="shared" si="192"/>
        <v>-10</v>
      </c>
      <c r="U394">
        <f t="shared" si="193"/>
        <v>10</v>
      </c>
    </row>
    <row r="395" spans="1:21" ht="18" customHeight="1">
      <c r="A395" s="660">
        <v>5</v>
      </c>
      <c r="B395" s="661"/>
      <c r="C395" s="661"/>
      <c r="D395" s="661" t="s">
        <v>1032</v>
      </c>
      <c r="E395" s="865" t="s">
        <v>1033</v>
      </c>
      <c r="F395" s="660" t="s">
        <v>531</v>
      </c>
      <c r="G395" s="664"/>
      <c r="H395" s="665" t="s">
        <v>532</v>
      </c>
      <c r="I395" s="666">
        <v>6710</v>
      </c>
      <c r="J395" s="667">
        <v>19511</v>
      </c>
      <c r="K395" s="668">
        <f t="shared" si="186"/>
        <v>6710</v>
      </c>
      <c r="L395" s="669">
        <v>1500</v>
      </c>
      <c r="M395" s="667">
        <v>19511</v>
      </c>
      <c r="N395" s="670">
        <f t="shared" si="187"/>
        <v>1500</v>
      </c>
      <c r="O395" s="668">
        <f t="shared" si="188"/>
        <v>8210</v>
      </c>
      <c r="P395" s="669">
        <f t="shared" si="189"/>
        <v>410</v>
      </c>
      <c r="Q395" s="667">
        <v>19511</v>
      </c>
      <c r="R395" s="668">
        <f t="shared" si="190"/>
        <v>410</v>
      </c>
      <c r="S395" s="666">
        <f t="shared" si="191"/>
        <v>8620</v>
      </c>
      <c r="T395" s="723">
        <f t="shared" si="192"/>
        <v>-10</v>
      </c>
      <c r="U395">
        <f t="shared" si="193"/>
        <v>10</v>
      </c>
    </row>
    <row r="396" spans="1:21" ht="18" customHeight="1">
      <c r="A396" s="660">
        <v>6</v>
      </c>
      <c r="B396" s="661"/>
      <c r="C396" s="661"/>
      <c r="D396" s="661"/>
      <c r="E396" s="865" t="s">
        <v>1034</v>
      </c>
      <c r="F396" s="660" t="s">
        <v>531</v>
      </c>
      <c r="G396" s="664"/>
      <c r="H396" s="665" t="s">
        <v>532</v>
      </c>
      <c r="I396" s="666">
        <v>6710</v>
      </c>
      <c r="J396" s="667">
        <v>19511</v>
      </c>
      <c r="K396" s="668">
        <f t="shared" si="186"/>
        <v>6710</v>
      </c>
      <c r="L396" s="669">
        <v>1500</v>
      </c>
      <c r="M396" s="667">
        <v>19511</v>
      </c>
      <c r="N396" s="670">
        <f t="shared" si="187"/>
        <v>1500</v>
      </c>
      <c r="O396" s="668">
        <f t="shared" si="188"/>
        <v>8210</v>
      </c>
      <c r="P396" s="669">
        <f t="shared" si="189"/>
        <v>410</v>
      </c>
      <c r="Q396" s="667">
        <v>19511</v>
      </c>
      <c r="R396" s="668">
        <f t="shared" si="190"/>
        <v>410</v>
      </c>
      <c r="S396" s="666">
        <f t="shared" si="191"/>
        <v>8620</v>
      </c>
      <c r="T396" s="723">
        <f t="shared" si="192"/>
        <v>-10</v>
      </c>
      <c r="U396">
        <f t="shared" si="193"/>
        <v>10</v>
      </c>
    </row>
    <row r="397" spans="1:21" ht="18" customHeight="1">
      <c r="A397" s="709">
        <v>7</v>
      </c>
      <c r="B397" s="661"/>
      <c r="C397" s="661"/>
      <c r="D397" s="661"/>
      <c r="E397" s="865" t="s">
        <v>1035</v>
      </c>
      <c r="F397" s="660" t="s">
        <v>531</v>
      </c>
      <c r="G397" s="664"/>
      <c r="H397" s="665" t="s">
        <v>532</v>
      </c>
      <c r="I397" s="666">
        <v>6710</v>
      </c>
      <c r="J397" s="667">
        <v>19511</v>
      </c>
      <c r="K397" s="668">
        <f t="shared" si="186"/>
        <v>6710</v>
      </c>
      <c r="L397" s="669">
        <v>1500</v>
      </c>
      <c r="M397" s="667">
        <v>19511</v>
      </c>
      <c r="N397" s="670">
        <f t="shared" si="187"/>
        <v>1500</v>
      </c>
      <c r="O397" s="668">
        <f t="shared" si="188"/>
        <v>8210</v>
      </c>
      <c r="P397" s="669">
        <f t="shared" si="189"/>
        <v>410</v>
      </c>
      <c r="Q397" s="667">
        <v>19511</v>
      </c>
      <c r="R397" s="668">
        <f t="shared" si="190"/>
        <v>410</v>
      </c>
      <c r="S397" s="666">
        <f t="shared" si="191"/>
        <v>8620</v>
      </c>
      <c r="T397" s="723">
        <f t="shared" si="192"/>
        <v>-10</v>
      </c>
      <c r="U397">
        <f t="shared" si="193"/>
        <v>10</v>
      </c>
    </row>
    <row r="398" spans="1:21" ht="18" customHeight="1">
      <c r="A398" s="660">
        <v>8</v>
      </c>
      <c r="B398" s="661"/>
      <c r="C398" s="661"/>
      <c r="D398" s="661" t="s">
        <v>1036</v>
      </c>
      <c r="E398" s="865" t="s">
        <v>1037</v>
      </c>
      <c r="F398" s="660" t="s">
        <v>604</v>
      </c>
      <c r="G398" s="664"/>
      <c r="H398" s="665" t="s">
        <v>532</v>
      </c>
      <c r="I398" s="666">
        <v>8700</v>
      </c>
      <c r="J398" s="667">
        <v>19511</v>
      </c>
      <c r="K398" s="668">
        <f t="shared" si="186"/>
        <v>8700</v>
      </c>
      <c r="L398" s="669">
        <v>1500</v>
      </c>
      <c r="M398" s="667">
        <v>19511</v>
      </c>
      <c r="N398" s="670">
        <f t="shared" si="187"/>
        <v>1500</v>
      </c>
      <c r="O398" s="668">
        <f t="shared" si="188"/>
        <v>10200</v>
      </c>
      <c r="P398" s="669">
        <f t="shared" si="189"/>
        <v>472</v>
      </c>
      <c r="Q398" s="667">
        <v>19511</v>
      </c>
      <c r="R398" s="668">
        <f t="shared" si="190"/>
        <v>472</v>
      </c>
      <c r="S398" s="790">
        <f t="shared" si="191"/>
        <v>10672</v>
      </c>
      <c r="T398" s="723">
        <f>(9440*1)-O398</f>
        <v>-760</v>
      </c>
      <c r="U398" s="659">
        <f>+I398+L398-9440</f>
        <v>760</v>
      </c>
    </row>
    <row r="399" spans="1:21" ht="18" customHeight="1">
      <c r="A399" s="709">
        <v>9</v>
      </c>
      <c r="B399" s="661"/>
      <c r="C399" s="661"/>
      <c r="D399" s="661"/>
      <c r="E399" s="865" t="s">
        <v>1038</v>
      </c>
      <c r="F399" s="660" t="s">
        <v>531</v>
      </c>
      <c r="G399" s="664"/>
      <c r="H399" s="665" t="s">
        <v>532</v>
      </c>
      <c r="I399" s="666">
        <v>6710</v>
      </c>
      <c r="J399" s="667">
        <v>19511</v>
      </c>
      <c r="K399" s="668">
        <f t="shared" si="186"/>
        <v>6710</v>
      </c>
      <c r="L399" s="669">
        <v>1500</v>
      </c>
      <c r="M399" s="667">
        <v>19511</v>
      </c>
      <c r="N399" s="670">
        <f t="shared" si="187"/>
        <v>1500</v>
      </c>
      <c r="O399" s="668">
        <f t="shared" si="188"/>
        <v>8210</v>
      </c>
      <c r="P399" s="669">
        <f t="shared" si="189"/>
        <v>410</v>
      </c>
      <c r="Q399" s="667">
        <v>19511</v>
      </c>
      <c r="R399" s="668">
        <f t="shared" si="190"/>
        <v>410</v>
      </c>
      <c r="S399" s="666">
        <f t="shared" si="191"/>
        <v>8620</v>
      </c>
      <c r="T399" s="723">
        <f aca="true" t="shared" si="194" ref="T399:T405">(8200*1)-O399</f>
        <v>-10</v>
      </c>
      <c r="U399">
        <f aca="true" t="shared" si="195" ref="U399:U405">+I399+L399-8200</f>
        <v>10</v>
      </c>
    </row>
    <row r="400" spans="1:21" ht="18" customHeight="1">
      <c r="A400" s="660">
        <v>10</v>
      </c>
      <c r="B400" s="661"/>
      <c r="C400" s="661"/>
      <c r="D400" s="661"/>
      <c r="E400" s="865" t="s">
        <v>1039</v>
      </c>
      <c r="F400" s="660" t="s">
        <v>531</v>
      </c>
      <c r="G400" s="664"/>
      <c r="H400" s="665" t="s">
        <v>532</v>
      </c>
      <c r="I400" s="666">
        <v>6710</v>
      </c>
      <c r="J400" s="667">
        <v>19511</v>
      </c>
      <c r="K400" s="668">
        <f t="shared" si="186"/>
        <v>6710</v>
      </c>
      <c r="L400" s="669">
        <v>1500</v>
      </c>
      <c r="M400" s="667">
        <v>19511</v>
      </c>
      <c r="N400" s="670">
        <f t="shared" si="187"/>
        <v>1500</v>
      </c>
      <c r="O400" s="668">
        <f t="shared" si="188"/>
        <v>8210</v>
      </c>
      <c r="P400" s="669">
        <f t="shared" si="189"/>
        <v>410</v>
      </c>
      <c r="Q400" s="667">
        <v>19511</v>
      </c>
      <c r="R400" s="668">
        <f t="shared" si="190"/>
        <v>410</v>
      </c>
      <c r="S400" s="666">
        <f t="shared" si="191"/>
        <v>8620</v>
      </c>
      <c r="T400" s="723">
        <f t="shared" si="194"/>
        <v>-10</v>
      </c>
      <c r="U400">
        <f t="shared" si="195"/>
        <v>10</v>
      </c>
    </row>
    <row r="401" spans="1:21" ht="18" customHeight="1">
      <c r="A401" s="709">
        <v>11</v>
      </c>
      <c r="B401" s="661"/>
      <c r="C401" s="661"/>
      <c r="D401" s="661" t="s">
        <v>761</v>
      </c>
      <c r="E401" s="865" t="s">
        <v>1040</v>
      </c>
      <c r="F401" s="660" t="s">
        <v>531</v>
      </c>
      <c r="G401" s="664"/>
      <c r="H401" s="665" t="s">
        <v>532</v>
      </c>
      <c r="I401" s="666">
        <v>6710</v>
      </c>
      <c r="J401" s="667">
        <v>19511</v>
      </c>
      <c r="K401" s="668">
        <f t="shared" si="186"/>
        <v>6710</v>
      </c>
      <c r="L401" s="669">
        <v>1500</v>
      </c>
      <c r="M401" s="667">
        <v>19511</v>
      </c>
      <c r="N401" s="670">
        <f t="shared" si="187"/>
        <v>1500</v>
      </c>
      <c r="O401" s="668">
        <f t="shared" si="188"/>
        <v>8210</v>
      </c>
      <c r="P401" s="669">
        <f t="shared" si="189"/>
        <v>410</v>
      </c>
      <c r="Q401" s="667">
        <v>19511</v>
      </c>
      <c r="R401" s="668">
        <f t="shared" si="190"/>
        <v>410</v>
      </c>
      <c r="S401" s="666">
        <f t="shared" si="191"/>
        <v>8620</v>
      </c>
      <c r="T401" s="723">
        <f t="shared" si="194"/>
        <v>-10</v>
      </c>
      <c r="U401">
        <f t="shared" si="195"/>
        <v>10</v>
      </c>
    </row>
    <row r="402" spans="1:21" ht="18" customHeight="1">
      <c r="A402" s="660">
        <v>12</v>
      </c>
      <c r="B402" s="661"/>
      <c r="C402" s="661"/>
      <c r="D402" s="661"/>
      <c r="E402" s="865" t="s">
        <v>1041</v>
      </c>
      <c r="F402" s="660" t="s">
        <v>531</v>
      </c>
      <c r="G402" s="664"/>
      <c r="H402" s="665" t="s">
        <v>532</v>
      </c>
      <c r="I402" s="666">
        <v>6710</v>
      </c>
      <c r="J402" s="667">
        <v>19511</v>
      </c>
      <c r="K402" s="668">
        <f t="shared" si="186"/>
        <v>6710</v>
      </c>
      <c r="L402" s="669">
        <v>1500</v>
      </c>
      <c r="M402" s="667">
        <v>19511</v>
      </c>
      <c r="N402" s="670">
        <f t="shared" si="187"/>
        <v>1500</v>
      </c>
      <c r="O402" s="668">
        <f t="shared" si="188"/>
        <v>8210</v>
      </c>
      <c r="P402" s="669">
        <f t="shared" si="189"/>
        <v>410</v>
      </c>
      <c r="Q402" s="667">
        <v>19511</v>
      </c>
      <c r="R402" s="668">
        <f t="shared" si="190"/>
        <v>410</v>
      </c>
      <c r="S402" s="666">
        <f t="shared" si="191"/>
        <v>8620</v>
      </c>
      <c r="T402" s="723">
        <f t="shared" si="194"/>
        <v>-10</v>
      </c>
      <c r="U402">
        <f t="shared" si="195"/>
        <v>10</v>
      </c>
    </row>
    <row r="403" spans="1:21" ht="18" customHeight="1">
      <c r="A403" s="709">
        <v>13</v>
      </c>
      <c r="B403" s="661"/>
      <c r="C403" s="661"/>
      <c r="D403" s="661"/>
      <c r="E403" s="865" t="s">
        <v>1042</v>
      </c>
      <c r="F403" s="660" t="s">
        <v>531</v>
      </c>
      <c r="G403" s="664"/>
      <c r="H403" s="665" t="s">
        <v>532</v>
      </c>
      <c r="I403" s="666">
        <v>6710</v>
      </c>
      <c r="J403" s="667">
        <v>19511</v>
      </c>
      <c r="K403" s="668">
        <f t="shared" si="186"/>
        <v>6710</v>
      </c>
      <c r="L403" s="669">
        <v>1500</v>
      </c>
      <c r="M403" s="667">
        <v>19511</v>
      </c>
      <c r="N403" s="670">
        <f t="shared" si="187"/>
        <v>1500</v>
      </c>
      <c r="O403" s="668">
        <f t="shared" si="188"/>
        <v>8210</v>
      </c>
      <c r="P403" s="669">
        <f t="shared" si="189"/>
        <v>410</v>
      </c>
      <c r="Q403" s="667">
        <v>19511</v>
      </c>
      <c r="R403" s="668">
        <f t="shared" si="190"/>
        <v>410</v>
      </c>
      <c r="S403" s="666">
        <f t="shared" si="191"/>
        <v>8620</v>
      </c>
      <c r="T403" s="723">
        <f t="shared" si="194"/>
        <v>-10</v>
      </c>
      <c r="U403">
        <f t="shared" si="195"/>
        <v>10</v>
      </c>
    </row>
    <row r="404" spans="1:21" ht="18" customHeight="1">
      <c r="A404" s="660">
        <v>14</v>
      </c>
      <c r="B404" s="661"/>
      <c r="C404" s="661"/>
      <c r="D404" s="661" t="s">
        <v>1043</v>
      </c>
      <c r="E404" s="865" t="s">
        <v>1044</v>
      </c>
      <c r="F404" s="660" t="s">
        <v>531</v>
      </c>
      <c r="G404" s="664"/>
      <c r="H404" s="665" t="s">
        <v>532</v>
      </c>
      <c r="I404" s="666">
        <v>6710</v>
      </c>
      <c r="J404" s="667">
        <v>19511</v>
      </c>
      <c r="K404" s="668">
        <f t="shared" si="186"/>
        <v>6710</v>
      </c>
      <c r="L404" s="669">
        <v>1500</v>
      </c>
      <c r="M404" s="667">
        <v>19511</v>
      </c>
      <c r="N404" s="670">
        <f t="shared" si="187"/>
        <v>1500</v>
      </c>
      <c r="O404" s="668">
        <f t="shared" si="188"/>
        <v>8210</v>
      </c>
      <c r="P404" s="669">
        <f t="shared" si="189"/>
        <v>410</v>
      </c>
      <c r="Q404" s="667">
        <v>19511</v>
      </c>
      <c r="R404" s="668">
        <f t="shared" si="190"/>
        <v>410</v>
      </c>
      <c r="S404" s="666">
        <f t="shared" si="191"/>
        <v>8620</v>
      </c>
      <c r="T404" s="723">
        <f t="shared" si="194"/>
        <v>-10</v>
      </c>
      <c r="U404">
        <f t="shared" si="195"/>
        <v>10</v>
      </c>
    </row>
    <row r="405" spans="1:21" ht="18" customHeight="1">
      <c r="A405" s="713">
        <v>15</v>
      </c>
      <c r="B405" s="691"/>
      <c r="C405" s="691"/>
      <c r="D405" s="691"/>
      <c r="E405" s="875" t="s">
        <v>1045</v>
      </c>
      <c r="F405" s="690" t="s">
        <v>531</v>
      </c>
      <c r="G405" s="693"/>
      <c r="H405" s="694" t="s">
        <v>532</v>
      </c>
      <c r="I405" s="695">
        <v>6710</v>
      </c>
      <c r="J405" s="667">
        <v>19511</v>
      </c>
      <c r="K405" s="668">
        <f t="shared" si="186"/>
        <v>6710</v>
      </c>
      <c r="L405" s="696">
        <v>1500</v>
      </c>
      <c r="M405" s="667">
        <v>19511</v>
      </c>
      <c r="N405" s="670">
        <f t="shared" si="187"/>
        <v>1500</v>
      </c>
      <c r="O405" s="698">
        <f t="shared" si="188"/>
        <v>8210</v>
      </c>
      <c r="P405" s="669">
        <f t="shared" si="189"/>
        <v>410</v>
      </c>
      <c r="Q405" s="667">
        <v>19511</v>
      </c>
      <c r="R405" s="668">
        <f t="shared" si="190"/>
        <v>410</v>
      </c>
      <c r="S405" s="695">
        <f t="shared" si="191"/>
        <v>8620</v>
      </c>
      <c r="T405" s="723">
        <f t="shared" si="194"/>
        <v>-10</v>
      </c>
      <c r="U405">
        <f t="shared" si="195"/>
        <v>10</v>
      </c>
    </row>
    <row r="406" spans="1:22" ht="18" customHeight="1">
      <c r="A406" s="674"/>
      <c r="B406" s="1147" t="s">
        <v>1046</v>
      </c>
      <c r="C406" s="1148"/>
      <c r="D406" s="1148"/>
      <c r="E406" s="1149"/>
      <c r="F406" s="674"/>
      <c r="G406" s="676"/>
      <c r="H406" s="675"/>
      <c r="I406" s="677">
        <f>SUM(I391:I405)</f>
        <v>102640</v>
      </c>
      <c r="J406" s="677"/>
      <c r="K406" s="677">
        <f>SUM(K391:K405)</f>
        <v>102640</v>
      </c>
      <c r="L406" s="677"/>
      <c r="M406" s="677"/>
      <c r="N406" s="677">
        <f>SUM(N391:N405)</f>
        <v>22500</v>
      </c>
      <c r="O406" s="677"/>
      <c r="P406" s="677"/>
      <c r="Q406" s="677"/>
      <c r="R406" s="678">
        <f>SUM(R391:R405)</f>
        <v>6212</v>
      </c>
      <c r="S406" s="678">
        <f>SUM(S391:S405)</f>
        <v>131352</v>
      </c>
      <c r="T406" s="745">
        <f>SUM(T391:T405)</f>
        <v>-900</v>
      </c>
      <c r="V406" t="s">
        <v>637</v>
      </c>
    </row>
    <row r="407" spans="1:21" ht="18" customHeight="1" thickBot="1">
      <c r="A407" s="680"/>
      <c r="B407" s="681"/>
      <c r="C407" s="681"/>
      <c r="D407" s="681"/>
      <c r="E407" s="681"/>
      <c r="F407" s="680"/>
      <c r="G407" s="683"/>
      <c r="H407" s="682"/>
      <c r="I407" s="684"/>
      <c r="J407" s="684"/>
      <c r="K407" s="684"/>
      <c r="L407" s="684"/>
      <c r="M407" s="684"/>
      <c r="N407" s="684"/>
      <c r="O407" s="684"/>
      <c r="P407" s="684"/>
      <c r="Q407" s="728" t="s">
        <v>540</v>
      </c>
      <c r="R407" s="685"/>
      <c r="S407" s="685">
        <f>+S406+T406</f>
        <v>130452</v>
      </c>
      <c r="T407" s="842"/>
      <c r="U407" s="843"/>
    </row>
    <row r="408" spans="1:21" ht="18" customHeight="1" thickTop="1">
      <c r="A408" s="700">
        <v>1</v>
      </c>
      <c r="B408" s="876" t="s">
        <v>67</v>
      </c>
      <c r="C408" s="793" t="s">
        <v>303</v>
      </c>
      <c r="D408" s="793" t="s">
        <v>764</v>
      </c>
      <c r="E408" s="793" t="s">
        <v>1047</v>
      </c>
      <c r="F408" s="747" t="s">
        <v>531</v>
      </c>
      <c r="G408" s="794"/>
      <c r="H408" s="652" t="s">
        <v>532</v>
      </c>
      <c r="I408" s="653">
        <v>6210</v>
      </c>
      <c r="J408" s="667">
        <v>19511</v>
      </c>
      <c r="K408" s="655">
        <f aca="true" t="shared" si="196" ref="K408:K420">I408*1</f>
        <v>6210</v>
      </c>
      <c r="L408" s="656">
        <v>1990</v>
      </c>
      <c r="M408" s="667">
        <v>19511</v>
      </c>
      <c r="N408" s="670">
        <f aca="true" t="shared" si="197" ref="N408:N420">L408*1</f>
        <v>1990</v>
      </c>
      <c r="O408" s="655">
        <f aca="true" t="shared" si="198" ref="O408:O420">+K408+N408</f>
        <v>8200</v>
      </c>
      <c r="P408" s="656">
        <f aca="true" t="shared" si="199" ref="P408:P420">(I408+L408-U408)*5/100</f>
        <v>410</v>
      </c>
      <c r="Q408" s="667">
        <v>19511</v>
      </c>
      <c r="R408" s="668">
        <f aca="true" t="shared" si="200" ref="R408:R420">P408*1</f>
        <v>410</v>
      </c>
      <c r="S408" s="707">
        <f aca="true" t="shared" si="201" ref="S408:S420">SUM(K408,N408,R408)</f>
        <v>8610</v>
      </c>
      <c r="T408" s="689">
        <f>(8200*1)-O408</f>
        <v>0</v>
      </c>
      <c r="U408">
        <f>+I408+L408-8200</f>
        <v>0</v>
      </c>
    </row>
    <row r="409" spans="1:21" ht="18" customHeight="1">
      <c r="A409" s="709">
        <v>2</v>
      </c>
      <c r="B409" s="724" t="s">
        <v>1048</v>
      </c>
      <c r="C409" s="710"/>
      <c r="D409" s="710"/>
      <c r="E409" s="710" t="s">
        <v>1049</v>
      </c>
      <c r="F409" s="709" t="s">
        <v>531</v>
      </c>
      <c r="G409" s="712"/>
      <c r="H409" s="665" t="s">
        <v>532</v>
      </c>
      <c r="I409" s="666">
        <v>6710</v>
      </c>
      <c r="J409" s="667">
        <v>19511</v>
      </c>
      <c r="K409" s="668">
        <f t="shared" si="196"/>
        <v>6710</v>
      </c>
      <c r="L409" s="669">
        <v>1500</v>
      </c>
      <c r="M409" s="667">
        <v>19511</v>
      </c>
      <c r="N409" s="670">
        <f t="shared" si="197"/>
        <v>1500</v>
      </c>
      <c r="O409" s="668">
        <f t="shared" si="198"/>
        <v>8210</v>
      </c>
      <c r="P409" s="669">
        <f t="shared" si="199"/>
        <v>410</v>
      </c>
      <c r="Q409" s="667">
        <v>19511</v>
      </c>
      <c r="R409" s="668">
        <f t="shared" si="200"/>
        <v>410</v>
      </c>
      <c r="S409" s="669">
        <f t="shared" si="201"/>
        <v>8620</v>
      </c>
      <c r="T409" s="671">
        <f>(8200*1)-O409</f>
        <v>-10</v>
      </c>
      <c r="U409">
        <f>+I409+L409-8200</f>
        <v>10</v>
      </c>
    </row>
    <row r="410" spans="1:21" ht="18" customHeight="1">
      <c r="A410" s="709">
        <v>3</v>
      </c>
      <c r="B410" s="710"/>
      <c r="C410" s="710"/>
      <c r="D410" s="710"/>
      <c r="E410" s="710" t="s">
        <v>1050</v>
      </c>
      <c r="F410" s="709" t="s">
        <v>531</v>
      </c>
      <c r="G410" s="712"/>
      <c r="H410" s="665" t="s">
        <v>532</v>
      </c>
      <c r="I410" s="666">
        <v>6710</v>
      </c>
      <c r="J410" s="667">
        <v>19511</v>
      </c>
      <c r="K410" s="668">
        <f t="shared" si="196"/>
        <v>6710</v>
      </c>
      <c r="L410" s="669">
        <v>1500</v>
      </c>
      <c r="M410" s="667">
        <v>19511</v>
      </c>
      <c r="N410" s="670">
        <f t="shared" si="197"/>
        <v>1500</v>
      </c>
      <c r="O410" s="668">
        <f t="shared" si="198"/>
        <v>8210</v>
      </c>
      <c r="P410" s="669">
        <f t="shared" si="199"/>
        <v>410</v>
      </c>
      <c r="Q410" s="667">
        <v>19511</v>
      </c>
      <c r="R410" s="668">
        <f t="shared" si="200"/>
        <v>410</v>
      </c>
      <c r="S410" s="669">
        <f t="shared" si="201"/>
        <v>8620</v>
      </c>
      <c r="T410" s="671">
        <f>(8200*1)-O410</f>
        <v>-10</v>
      </c>
      <c r="U410">
        <f>+I410+L410-8200</f>
        <v>10</v>
      </c>
    </row>
    <row r="411" spans="1:21" ht="18" customHeight="1">
      <c r="A411" s="709">
        <v>4</v>
      </c>
      <c r="B411" s="710"/>
      <c r="C411" s="710"/>
      <c r="D411" s="710"/>
      <c r="E411" s="710" t="s">
        <v>1051</v>
      </c>
      <c r="F411" s="709" t="s">
        <v>531</v>
      </c>
      <c r="G411" s="712"/>
      <c r="H411" s="665" t="s">
        <v>532</v>
      </c>
      <c r="I411" s="666">
        <v>6710</v>
      </c>
      <c r="J411" s="667">
        <v>19511</v>
      </c>
      <c r="K411" s="668">
        <f t="shared" si="196"/>
        <v>6710</v>
      </c>
      <c r="L411" s="669">
        <v>1500</v>
      </c>
      <c r="M411" s="667">
        <v>19511</v>
      </c>
      <c r="N411" s="670">
        <f t="shared" si="197"/>
        <v>1500</v>
      </c>
      <c r="O411" s="668">
        <f t="shared" si="198"/>
        <v>8210</v>
      </c>
      <c r="P411" s="669">
        <f t="shared" si="199"/>
        <v>410</v>
      </c>
      <c r="Q411" s="667">
        <v>19511</v>
      </c>
      <c r="R411" s="668">
        <f t="shared" si="200"/>
        <v>410</v>
      </c>
      <c r="S411" s="669">
        <f t="shared" si="201"/>
        <v>8620</v>
      </c>
      <c r="T411" s="671">
        <f>(8200*1)-O411</f>
        <v>-10</v>
      </c>
      <c r="U411">
        <f>+I411+L411-8200</f>
        <v>10</v>
      </c>
    </row>
    <row r="412" spans="1:21" ht="18" customHeight="1">
      <c r="A412" s="709">
        <v>5</v>
      </c>
      <c r="B412" s="710"/>
      <c r="C412" s="710"/>
      <c r="D412" s="710" t="s">
        <v>609</v>
      </c>
      <c r="E412" s="710" t="s">
        <v>1052</v>
      </c>
      <c r="F412" s="709" t="s">
        <v>531</v>
      </c>
      <c r="G412" s="712"/>
      <c r="H412" s="665" t="s">
        <v>532</v>
      </c>
      <c r="I412" s="666">
        <v>6710</v>
      </c>
      <c r="J412" s="667">
        <v>19511</v>
      </c>
      <c r="K412" s="668">
        <f t="shared" si="196"/>
        <v>6710</v>
      </c>
      <c r="L412" s="669">
        <v>1500</v>
      </c>
      <c r="M412" s="667">
        <v>19511</v>
      </c>
      <c r="N412" s="670">
        <f t="shared" si="197"/>
        <v>1500</v>
      </c>
      <c r="O412" s="668">
        <f t="shared" si="198"/>
        <v>8210</v>
      </c>
      <c r="P412" s="669">
        <f t="shared" si="199"/>
        <v>410</v>
      </c>
      <c r="Q412" s="667">
        <v>19511</v>
      </c>
      <c r="R412" s="668">
        <f t="shared" si="200"/>
        <v>410</v>
      </c>
      <c r="S412" s="669">
        <f t="shared" si="201"/>
        <v>8620</v>
      </c>
      <c r="T412" s="671">
        <f>(8200*1)-O412</f>
        <v>-10</v>
      </c>
      <c r="U412">
        <f>+I412+L412-8200</f>
        <v>10</v>
      </c>
    </row>
    <row r="413" spans="1:21" ht="18" customHeight="1">
      <c r="A413" s="709">
        <v>6</v>
      </c>
      <c r="B413" s="710" t="s">
        <v>1053</v>
      </c>
      <c r="C413" s="710"/>
      <c r="D413" s="710"/>
      <c r="E413" s="710" t="s">
        <v>1054</v>
      </c>
      <c r="F413" s="709" t="s">
        <v>604</v>
      </c>
      <c r="G413" s="712"/>
      <c r="H413" s="665" t="s">
        <v>532</v>
      </c>
      <c r="I413" s="666">
        <v>7940</v>
      </c>
      <c r="J413" s="667">
        <v>19511</v>
      </c>
      <c r="K413" s="668">
        <f t="shared" si="196"/>
        <v>7940</v>
      </c>
      <c r="L413" s="669">
        <v>1500</v>
      </c>
      <c r="M413" s="667">
        <v>19511</v>
      </c>
      <c r="N413" s="670">
        <f t="shared" si="197"/>
        <v>1500</v>
      </c>
      <c r="O413" s="668">
        <f t="shared" si="198"/>
        <v>9440</v>
      </c>
      <c r="P413" s="669">
        <f t="shared" si="199"/>
        <v>472</v>
      </c>
      <c r="Q413" s="667">
        <v>19511</v>
      </c>
      <c r="R413" s="668">
        <f t="shared" si="200"/>
        <v>472</v>
      </c>
      <c r="S413" s="669">
        <f t="shared" si="201"/>
        <v>9912</v>
      </c>
      <c r="T413" s="671">
        <f>(9440*1)-O413</f>
        <v>0</v>
      </c>
      <c r="U413" s="659">
        <f>+I413+L413-9440</f>
        <v>0</v>
      </c>
    </row>
    <row r="414" spans="1:21" ht="18" customHeight="1">
      <c r="A414" s="709">
        <v>7</v>
      </c>
      <c r="B414" s="710"/>
      <c r="C414" s="710"/>
      <c r="D414" s="710"/>
      <c r="E414" s="710" t="s">
        <v>1055</v>
      </c>
      <c r="F414" s="709" t="s">
        <v>531</v>
      </c>
      <c r="G414" s="712"/>
      <c r="H414" s="665" t="s">
        <v>532</v>
      </c>
      <c r="I414" s="666">
        <v>6710</v>
      </c>
      <c r="J414" s="667">
        <v>19511</v>
      </c>
      <c r="K414" s="668">
        <f t="shared" si="196"/>
        <v>6710</v>
      </c>
      <c r="L414" s="669">
        <v>1500</v>
      </c>
      <c r="M414" s="667">
        <v>19511</v>
      </c>
      <c r="N414" s="670">
        <f t="shared" si="197"/>
        <v>1500</v>
      </c>
      <c r="O414" s="668">
        <f t="shared" si="198"/>
        <v>8210</v>
      </c>
      <c r="P414" s="669">
        <f t="shared" si="199"/>
        <v>410</v>
      </c>
      <c r="Q414" s="667">
        <v>19511</v>
      </c>
      <c r="R414" s="668">
        <f t="shared" si="200"/>
        <v>410</v>
      </c>
      <c r="S414" s="669">
        <f t="shared" si="201"/>
        <v>8620</v>
      </c>
      <c r="T414" s="671">
        <f>(8200*1)-O414</f>
        <v>-10</v>
      </c>
      <c r="U414">
        <f>+I414+L414-8200</f>
        <v>10</v>
      </c>
    </row>
    <row r="415" spans="1:21" ht="18" customHeight="1">
      <c r="A415" s="709">
        <v>8</v>
      </c>
      <c r="B415" s="710"/>
      <c r="C415" s="710"/>
      <c r="D415" s="710" t="s">
        <v>1056</v>
      </c>
      <c r="E415" s="710" t="s">
        <v>1057</v>
      </c>
      <c r="F415" s="709" t="s">
        <v>604</v>
      </c>
      <c r="G415" s="712"/>
      <c r="H415" s="665" t="s">
        <v>532</v>
      </c>
      <c r="I415" s="666">
        <v>8320</v>
      </c>
      <c r="J415" s="667">
        <v>19511</v>
      </c>
      <c r="K415" s="668">
        <f t="shared" si="196"/>
        <v>8320</v>
      </c>
      <c r="L415" s="669">
        <v>1500</v>
      </c>
      <c r="M415" s="667">
        <v>19511</v>
      </c>
      <c r="N415" s="670">
        <f t="shared" si="197"/>
        <v>1500</v>
      </c>
      <c r="O415" s="668">
        <f t="shared" si="198"/>
        <v>9820</v>
      </c>
      <c r="P415" s="669">
        <f t="shared" si="199"/>
        <v>472</v>
      </c>
      <c r="Q415" s="667">
        <v>19511</v>
      </c>
      <c r="R415" s="668">
        <f t="shared" si="200"/>
        <v>472</v>
      </c>
      <c r="S415" s="840">
        <f t="shared" si="201"/>
        <v>10292</v>
      </c>
      <c r="T415" s="671">
        <f>(9440*1)-O415</f>
        <v>-380</v>
      </c>
      <c r="U415" s="659">
        <f>+I415+L415-9440</f>
        <v>380</v>
      </c>
    </row>
    <row r="416" spans="1:21" ht="18" customHeight="1">
      <c r="A416" s="709">
        <v>9</v>
      </c>
      <c r="B416" s="710"/>
      <c r="C416" s="710"/>
      <c r="D416" s="710"/>
      <c r="E416" s="710" t="s">
        <v>1058</v>
      </c>
      <c r="F416" s="709" t="s">
        <v>531</v>
      </c>
      <c r="G416" s="712"/>
      <c r="H416" s="665" t="s">
        <v>532</v>
      </c>
      <c r="I416" s="666">
        <v>6710</v>
      </c>
      <c r="J416" s="667">
        <v>19511</v>
      </c>
      <c r="K416" s="668">
        <f t="shared" si="196"/>
        <v>6710</v>
      </c>
      <c r="L416" s="669">
        <v>1500</v>
      </c>
      <c r="M416" s="667">
        <v>19511</v>
      </c>
      <c r="N416" s="670">
        <f t="shared" si="197"/>
        <v>1500</v>
      </c>
      <c r="O416" s="668">
        <f t="shared" si="198"/>
        <v>8210</v>
      </c>
      <c r="P416" s="669">
        <f t="shared" si="199"/>
        <v>410</v>
      </c>
      <c r="Q416" s="667">
        <v>19511</v>
      </c>
      <c r="R416" s="668">
        <f t="shared" si="200"/>
        <v>410</v>
      </c>
      <c r="S416" s="669">
        <f t="shared" si="201"/>
        <v>8620</v>
      </c>
      <c r="T416" s="671">
        <f>(8200*1)-O416</f>
        <v>-10</v>
      </c>
      <c r="U416">
        <f>+I416+L416-8200</f>
        <v>10</v>
      </c>
    </row>
    <row r="417" spans="1:21" ht="18" customHeight="1">
      <c r="A417" s="709">
        <v>10</v>
      </c>
      <c r="B417" s="710"/>
      <c r="C417" s="710"/>
      <c r="D417" s="710" t="s">
        <v>1059</v>
      </c>
      <c r="E417" s="710" t="s">
        <v>1060</v>
      </c>
      <c r="F417" s="709" t="s">
        <v>531</v>
      </c>
      <c r="G417" s="712"/>
      <c r="H417" s="665" t="s">
        <v>532</v>
      </c>
      <c r="I417" s="666">
        <v>6710</v>
      </c>
      <c r="J417" s="667">
        <v>19511</v>
      </c>
      <c r="K417" s="668">
        <f t="shared" si="196"/>
        <v>6710</v>
      </c>
      <c r="L417" s="669">
        <v>1500</v>
      </c>
      <c r="M417" s="667">
        <v>19511</v>
      </c>
      <c r="N417" s="670">
        <f t="shared" si="197"/>
        <v>1500</v>
      </c>
      <c r="O417" s="668">
        <f t="shared" si="198"/>
        <v>8210</v>
      </c>
      <c r="P417" s="669">
        <f t="shared" si="199"/>
        <v>410</v>
      </c>
      <c r="Q417" s="667">
        <v>19511</v>
      </c>
      <c r="R417" s="668">
        <f t="shared" si="200"/>
        <v>410</v>
      </c>
      <c r="S417" s="669">
        <f t="shared" si="201"/>
        <v>8620</v>
      </c>
      <c r="T417" s="671">
        <f>(8200*1)-O417</f>
        <v>-10</v>
      </c>
      <c r="U417">
        <f>+I417+L417-8200</f>
        <v>10</v>
      </c>
    </row>
    <row r="418" spans="1:21" ht="18" customHeight="1">
      <c r="A418" s="709">
        <v>11</v>
      </c>
      <c r="B418" s="710"/>
      <c r="C418" s="710"/>
      <c r="D418" s="710"/>
      <c r="E418" s="710" t="s">
        <v>1061</v>
      </c>
      <c r="F418" s="709" t="s">
        <v>531</v>
      </c>
      <c r="G418" s="712"/>
      <c r="H418" s="665" t="s">
        <v>532</v>
      </c>
      <c r="I418" s="666">
        <v>6710</v>
      </c>
      <c r="J418" s="667">
        <v>19511</v>
      </c>
      <c r="K418" s="668">
        <f t="shared" si="196"/>
        <v>6710</v>
      </c>
      <c r="L418" s="669">
        <v>1500</v>
      </c>
      <c r="M418" s="667">
        <v>19511</v>
      </c>
      <c r="N418" s="670">
        <f t="shared" si="197"/>
        <v>1500</v>
      </c>
      <c r="O418" s="668">
        <f t="shared" si="198"/>
        <v>8210</v>
      </c>
      <c r="P418" s="669">
        <f t="shared" si="199"/>
        <v>410</v>
      </c>
      <c r="Q418" s="667">
        <v>19511</v>
      </c>
      <c r="R418" s="668">
        <f t="shared" si="200"/>
        <v>410</v>
      </c>
      <c r="S418" s="669">
        <f t="shared" si="201"/>
        <v>8620</v>
      </c>
      <c r="T418" s="671">
        <f>(8200*1)-O418</f>
        <v>-10</v>
      </c>
      <c r="U418">
        <f>+I418+L418-8200</f>
        <v>10</v>
      </c>
    </row>
    <row r="419" spans="1:21" ht="18" customHeight="1">
      <c r="A419" s="709">
        <v>12</v>
      </c>
      <c r="B419" s="710"/>
      <c r="C419" s="710"/>
      <c r="D419" s="710"/>
      <c r="E419" s="710" t="s">
        <v>1062</v>
      </c>
      <c r="F419" s="709" t="s">
        <v>531</v>
      </c>
      <c r="G419" s="712"/>
      <c r="H419" s="665" t="s">
        <v>532</v>
      </c>
      <c r="I419" s="666">
        <v>6710</v>
      </c>
      <c r="J419" s="667">
        <v>19511</v>
      </c>
      <c r="K419" s="668">
        <f t="shared" si="196"/>
        <v>6710</v>
      </c>
      <c r="L419" s="669">
        <v>1500</v>
      </c>
      <c r="M419" s="667">
        <v>19511</v>
      </c>
      <c r="N419" s="670">
        <f t="shared" si="197"/>
        <v>1500</v>
      </c>
      <c r="O419" s="668">
        <f t="shared" si="198"/>
        <v>8210</v>
      </c>
      <c r="P419" s="669">
        <f t="shared" si="199"/>
        <v>410</v>
      </c>
      <c r="Q419" s="667">
        <v>19511</v>
      </c>
      <c r="R419" s="668">
        <f t="shared" si="200"/>
        <v>410</v>
      </c>
      <c r="S419" s="669">
        <f t="shared" si="201"/>
        <v>8620</v>
      </c>
      <c r="T419" s="671">
        <f>(8200*1)-O419</f>
        <v>-10</v>
      </c>
      <c r="U419">
        <f>+I419+L419-8200</f>
        <v>10</v>
      </c>
    </row>
    <row r="420" spans="1:21" ht="18" customHeight="1">
      <c r="A420" s="713">
        <v>13</v>
      </c>
      <c r="B420" s="715"/>
      <c r="C420" s="844"/>
      <c r="D420" s="844"/>
      <c r="E420" s="844" t="s">
        <v>1063</v>
      </c>
      <c r="F420" s="810" t="s">
        <v>531</v>
      </c>
      <c r="G420" s="845"/>
      <c r="H420" s="763" t="s">
        <v>532</v>
      </c>
      <c r="I420" s="764">
        <v>6710</v>
      </c>
      <c r="J420" s="667">
        <v>19511</v>
      </c>
      <c r="K420" s="802">
        <f t="shared" si="196"/>
        <v>6710</v>
      </c>
      <c r="L420" s="803">
        <v>1500</v>
      </c>
      <c r="M420" s="667">
        <v>19511</v>
      </c>
      <c r="N420" s="670">
        <f t="shared" si="197"/>
        <v>1500</v>
      </c>
      <c r="O420" s="802">
        <f t="shared" si="198"/>
        <v>8210</v>
      </c>
      <c r="P420" s="803">
        <f t="shared" si="199"/>
        <v>410</v>
      </c>
      <c r="Q420" s="667">
        <v>19511</v>
      </c>
      <c r="R420" s="668">
        <f t="shared" si="200"/>
        <v>410</v>
      </c>
      <c r="S420" s="803">
        <f t="shared" si="201"/>
        <v>8620</v>
      </c>
      <c r="T420" s="671">
        <f>(8200*1)-O420</f>
        <v>-10</v>
      </c>
      <c r="U420">
        <f>+I420+L420-8200</f>
        <v>10</v>
      </c>
    </row>
    <row r="421" spans="1:20" ht="18" customHeight="1">
      <c r="A421" s="674"/>
      <c r="B421" s="1147" t="s">
        <v>1064</v>
      </c>
      <c r="C421" s="1148"/>
      <c r="D421" s="1148"/>
      <c r="E421" s="1149"/>
      <c r="F421" s="674"/>
      <c r="G421" s="676"/>
      <c r="H421" s="675"/>
      <c r="I421" s="677">
        <f>SUM(I408:I420)</f>
        <v>89570</v>
      </c>
      <c r="J421" s="677"/>
      <c r="K421" s="718">
        <f>SUM(K408:K420)</f>
        <v>89570</v>
      </c>
      <c r="L421" s="677">
        <f>SUM(L408:L420)</f>
        <v>19990</v>
      </c>
      <c r="M421" s="677"/>
      <c r="N421" s="677">
        <f>SUM(N408:N420)</f>
        <v>19990</v>
      </c>
      <c r="O421" s="677"/>
      <c r="P421" s="677">
        <f>SUM(P408:P420)</f>
        <v>5454</v>
      </c>
      <c r="Q421" s="677"/>
      <c r="R421" s="677">
        <f>SUM(R408:R420)</f>
        <v>5454</v>
      </c>
      <c r="S421" s="678">
        <f>SUM(S408:S420)</f>
        <v>115014</v>
      </c>
      <c r="T421" s="719">
        <f>SUM(T408:T420)</f>
        <v>-480</v>
      </c>
    </row>
    <row r="422" spans="1:21" ht="18" customHeight="1" thickBot="1">
      <c r="A422" s="680"/>
      <c r="B422" s="681"/>
      <c r="C422" s="681"/>
      <c r="D422" s="681"/>
      <c r="E422" s="681"/>
      <c r="F422" s="680"/>
      <c r="G422" s="683"/>
      <c r="H422" s="682"/>
      <c r="I422" s="684"/>
      <c r="J422" s="684"/>
      <c r="K422" s="755"/>
      <c r="L422" s="684"/>
      <c r="M422" s="684"/>
      <c r="N422" s="684"/>
      <c r="O422" s="684"/>
      <c r="P422" s="684"/>
      <c r="Q422" s="728" t="s">
        <v>540</v>
      </c>
      <c r="R422" s="728"/>
      <c r="S422" s="685">
        <f>+S421+T421</f>
        <v>114534</v>
      </c>
      <c r="T422" s="842"/>
      <c r="U422" s="843"/>
    </row>
    <row r="423" spans="1:21" ht="18" customHeight="1" thickTop="1">
      <c r="A423" s="700">
        <v>1</v>
      </c>
      <c r="B423" s="876" t="s">
        <v>67</v>
      </c>
      <c r="C423" s="703" t="s">
        <v>142</v>
      </c>
      <c r="D423" s="703" t="s">
        <v>1065</v>
      </c>
      <c r="E423" s="703" t="s">
        <v>1066</v>
      </c>
      <c r="F423" s="700" t="s">
        <v>604</v>
      </c>
      <c r="G423" s="705"/>
      <c r="H423" s="706" t="s">
        <v>532</v>
      </c>
      <c r="I423" s="666">
        <v>8320</v>
      </c>
      <c r="J423" s="667">
        <v>19511</v>
      </c>
      <c r="K423" s="668">
        <f>I423*1</f>
        <v>8320</v>
      </c>
      <c r="L423" s="669">
        <v>1500</v>
      </c>
      <c r="M423" s="667">
        <v>19511</v>
      </c>
      <c r="N423" s="670">
        <f>L423*1</f>
        <v>1500</v>
      </c>
      <c r="O423" s="668">
        <f>+K423+N423</f>
        <v>9820</v>
      </c>
      <c r="P423" s="669">
        <f aca="true" t="shared" si="202" ref="P423:P432">(I423+L423-U423)*5/100</f>
        <v>472</v>
      </c>
      <c r="Q423" s="667">
        <v>19511</v>
      </c>
      <c r="R423" s="668">
        <f>P423*1</f>
        <v>472</v>
      </c>
      <c r="S423" s="707">
        <f aca="true" t="shared" si="203" ref="S423:S432">SUM(K423,N423,R423)</f>
        <v>10292</v>
      </c>
      <c r="T423" s="689">
        <f>(9440*1)-O423</f>
        <v>-380</v>
      </c>
      <c r="U423" s="659">
        <f>+I423+L423-9440</f>
        <v>380</v>
      </c>
    </row>
    <row r="424" spans="1:21" ht="18" customHeight="1">
      <c r="A424" s="709">
        <v>2</v>
      </c>
      <c r="B424" s="724" t="s">
        <v>1067</v>
      </c>
      <c r="C424" s="710"/>
      <c r="D424" s="710"/>
      <c r="E424" s="710" t="s">
        <v>1068</v>
      </c>
      <c r="F424" s="709" t="s">
        <v>531</v>
      </c>
      <c r="G424" s="712"/>
      <c r="H424" s="665" t="s">
        <v>532</v>
      </c>
      <c r="I424" s="666">
        <v>6710</v>
      </c>
      <c r="J424" s="667">
        <v>19511</v>
      </c>
      <c r="K424" s="668">
        <f>I424*1</f>
        <v>6710</v>
      </c>
      <c r="L424" s="669">
        <v>1500</v>
      </c>
      <c r="M424" s="667">
        <v>19511</v>
      </c>
      <c r="N424" s="670">
        <f>L424*1</f>
        <v>1500</v>
      </c>
      <c r="O424" s="668">
        <f>+K424+N424</f>
        <v>8210</v>
      </c>
      <c r="P424" s="669">
        <f t="shared" si="202"/>
        <v>410</v>
      </c>
      <c r="Q424" s="667">
        <v>19511</v>
      </c>
      <c r="R424" s="668">
        <f>P424*1</f>
        <v>410</v>
      </c>
      <c r="S424" s="669">
        <f t="shared" si="203"/>
        <v>8620</v>
      </c>
      <c r="T424" s="671">
        <f>(8200*1)-O424</f>
        <v>-10</v>
      </c>
      <c r="U424">
        <f>+I424+L424-8200</f>
        <v>10</v>
      </c>
    </row>
    <row r="425" spans="1:21" ht="18" customHeight="1">
      <c r="A425" s="709">
        <v>3</v>
      </c>
      <c r="B425" s="710"/>
      <c r="C425" s="710"/>
      <c r="D425" s="710"/>
      <c r="E425" s="710" t="s">
        <v>1069</v>
      </c>
      <c r="F425" s="709" t="s">
        <v>531</v>
      </c>
      <c r="G425" s="712"/>
      <c r="H425" s="665" t="s">
        <v>532</v>
      </c>
      <c r="I425" s="666">
        <v>6710</v>
      </c>
      <c r="J425" s="667">
        <v>19511</v>
      </c>
      <c r="K425" s="668">
        <f>I425*1</f>
        <v>6710</v>
      </c>
      <c r="L425" s="669">
        <v>1500</v>
      </c>
      <c r="M425" s="667">
        <v>19511</v>
      </c>
      <c r="N425" s="670">
        <f>L425*1</f>
        <v>1500</v>
      </c>
      <c r="O425" s="668">
        <f>+K425+N425</f>
        <v>8210</v>
      </c>
      <c r="P425" s="669">
        <f t="shared" si="202"/>
        <v>410</v>
      </c>
      <c r="Q425" s="667">
        <v>19511</v>
      </c>
      <c r="R425" s="668">
        <f>P425*1</f>
        <v>410</v>
      </c>
      <c r="S425" s="669">
        <f t="shared" si="203"/>
        <v>8620</v>
      </c>
      <c r="T425" s="671">
        <f>(8200*1)-O425</f>
        <v>-10</v>
      </c>
      <c r="U425">
        <f>+I425+L425-8200</f>
        <v>10</v>
      </c>
    </row>
    <row r="426" spans="1:21" ht="18" customHeight="1">
      <c r="A426" s="709">
        <v>4</v>
      </c>
      <c r="B426" s="710"/>
      <c r="C426" s="710"/>
      <c r="D426" s="710" t="s">
        <v>693</v>
      </c>
      <c r="E426" s="710" t="s">
        <v>1070</v>
      </c>
      <c r="F426" s="709" t="s">
        <v>531</v>
      </c>
      <c r="G426" s="712"/>
      <c r="H426" s="665" t="s">
        <v>532</v>
      </c>
      <c r="I426" s="666">
        <v>6710</v>
      </c>
      <c r="J426" s="667">
        <v>19511</v>
      </c>
      <c r="K426" s="668">
        <f aca="true" t="shared" si="204" ref="K426:K432">I426*1</f>
        <v>6710</v>
      </c>
      <c r="L426" s="669">
        <v>1500</v>
      </c>
      <c r="M426" s="667">
        <v>19511</v>
      </c>
      <c r="N426" s="670">
        <f aca="true" t="shared" si="205" ref="N426:N432">L426*1</f>
        <v>1500</v>
      </c>
      <c r="O426" s="668">
        <f aca="true" t="shared" si="206" ref="O426:O435">+K426+N426</f>
        <v>8210</v>
      </c>
      <c r="P426" s="669">
        <f t="shared" si="202"/>
        <v>410</v>
      </c>
      <c r="Q426" s="667">
        <v>19511</v>
      </c>
      <c r="R426" s="668">
        <f aca="true" t="shared" si="207" ref="R426:R432">P426*1</f>
        <v>410</v>
      </c>
      <c r="S426" s="669">
        <f t="shared" si="203"/>
        <v>8620</v>
      </c>
      <c r="T426" s="671">
        <f aca="true" t="shared" si="208" ref="T426:T432">(8200*1)-O426</f>
        <v>-10</v>
      </c>
      <c r="U426">
        <f aca="true" t="shared" si="209" ref="U426:U432">+I426+L426-8200</f>
        <v>10</v>
      </c>
    </row>
    <row r="427" spans="1:21" ht="18" customHeight="1">
      <c r="A427" s="709">
        <v>5</v>
      </c>
      <c r="B427" s="710"/>
      <c r="C427" s="710"/>
      <c r="D427" s="710"/>
      <c r="E427" s="710" t="s">
        <v>1071</v>
      </c>
      <c r="F427" s="709" t="s">
        <v>531</v>
      </c>
      <c r="G427" s="712"/>
      <c r="H427" s="665" t="s">
        <v>532</v>
      </c>
      <c r="I427" s="666">
        <v>6710</v>
      </c>
      <c r="J427" s="667">
        <v>19511</v>
      </c>
      <c r="K427" s="668">
        <f t="shared" si="204"/>
        <v>6710</v>
      </c>
      <c r="L427" s="669">
        <v>1500</v>
      </c>
      <c r="M427" s="667">
        <v>19511</v>
      </c>
      <c r="N427" s="670">
        <f t="shared" si="205"/>
        <v>1500</v>
      </c>
      <c r="O427" s="668">
        <f t="shared" si="206"/>
        <v>8210</v>
      </c>
      <c r="P427" s="669">
        <f t="shared" si="202"/>
        <v>410</v>
      </c>
      <c r="Q427" s="667">
        <v>19511</v>
      </c>
      <c r="R427" s="668">
        <f t="shared" si="207"/>
        <v>410</v>
      </c>
      <c r="S427" s="669">
        <f t="shared" si="203"/>
        <v>8620</v>
      </c>
      <c r="T427" s="671">
        <f t="shared" si="208"/>
        <v>-10</v>
      </c>
      <c r="U427">
        <f t="shared" si="209"/>
        <v>10</v>
      </c>
    </row>
    <row r="428" spans="1:21" ht="18" customHeight="1">
      <c r="A428" s="709">
        <v>6</v>
      </c>
      <c r="B428" s="710"/>
      <c r="C428" s="710"/>
      <c r="D428" s="710" t="s">
        <v>1072</v>
      </c>
      <c r="E428" s="710" t="s">
        <v>1073</v>
      </c>
      <c r="F428" s="709" t="s">
        <v>531</v>
      </c>
      <c r="G428" s="712"/>
      <c r="H428" s="665" t="s">
        <v>532</v>
      </c>
      <c r="I428" s="666">
        <v>6710</v>
      </c>
      <c r="J428" s="667">
        <v>19511</v>
      </c>
      <c r="K428" s="668">
        <f t="shared" si="204"/>
        <v>6710</v>
      </c>
      <c r="L428" s="669">
        <v>1500</v>
      </c>
      <c r="M428" s="667">
        <v>19511</v>
      </c>
      <c r="N428" s="670">
        <f t="shared" si="205"/>
        <v>1500</v>
      </c>
      <c r="O428" s="668">
        <f t="shared" si="206"/>
        <v>8210</v>
      </c>
      <c r="P428" s="669">
        <f t="shared" si="202"/>
        <v>410</v>
      </c>
      <c r="Q428" s="667">
        <v>19511</v>
      </c>
      <c r="R428" s="668">
        <f t="shared" si="207"/>
        <v>410</v>
      </c>
      <c r="S428" s="669">
        <f t="shared" si="203"/>
        <v>8620</v>
      </c>
      <c r="T428" s="671">
        <f t="shared" si="208"/>
        <v>-10</v>
      </c>
      <c r="U428">
        <f t="shared" si="209"/>
        <v>10</v>
      </c>
    </row>
    <row r="429" spans="1:21" ht="18" customHeight="1">
      <c r="A429" s="709">
        <v>7</v>
      </c>
      <c r="B429" s="710"/>
      <c r="C429" s="710"/>
      <c r="D429" s="710"/>
      <c r="E429" s="710" t="s">
        <v>1074</v>
      </c>
      <c r="F429" s="709" t="s">
        <v>531</v>
      </c>
      <c r="G429" s="712"/>
      <c r="H429" s="665" t="s">
        <v>532</v>
      </c>
      <c r="I429" s="666">
        <v>6710</v>
      </c>
      <c r="J429" s="667">
        <v>19511</v>
      </c>
      <c r="K429" s="668">
        <f t="shared" si="204"/>
        <v>6710</v>
      </c>
      <c r="L429" s="669">
        <v>1500</v>
      </c>
      <c r="M429" s="667">
        <v>19511</v>
      </c>
      <c r="N429" s="670">
        <f t="shared" si="205"/>
        <v>1500</v>
      </c>
      <c r="O429" s="668">
        <f t="shared" si="206"/>
        <v>8210</v>
      </c>
      <c r="P429" s="669">
        <f t="shared" si="202"/>
        <v>410</v>
      </c>
      <c r="Q429" s="667">
        <v>19511</v>
      </c>
      <c r="R429" s="668">
        <f t="shared" si="207"/>
        <v>410</v>
      </c>
      <c r="S429" s="669">
        <f t="shared" si="203"/>
        <v>8620</v>
      </c>
      <c r="T429" s="671">
        <f t="shared" si="208"/>
        <v>-10</v>
      </c>
      <c r="U429">
        <f t="shared" si="209"/>
        <v>10</v>
      </c>
    </row>
    <row r="430" spans="1:21" ht="18" customHeight="1">
      <c r="A430" s="709">
        <v>8</v>
      </c>
      <c r="B430" s="710"/>
      <c r="C430" s="710"/>
      <c r="D430" s="710" t="s">
        <v>1075</v>
      </c>
      <c r="E430" s="710" t="s">
        <v>1076</v>
      </c>
      <c r="F430" s="709" t="s">
        <v>531</v>
      </c>
      <c r="G430" s="712"/>
      <c r="H430" s="665" t="s">
        <v>532</v>
      </c>
      <c r="I430" s="666">
        <v>6710</v>
      </c>
      <c r="J430" s="667">
        <v>19511</v>
      </c>
      <c r="K430" s="668">
        <f t="shared" si="204"/>
        <v>6710</v>
      </c>
      <c r="L430" s="669">
        <v>1500</v>
      </c>
      <c r="M430" s="667">
        <v>19511</v>
      </c>
      <c r="N430" s="670">
        <f t="shared" si="205"/>
        <v>1500</v>
      </c>
      <c r="O430" s="668">
        <f t="shared" si="206"/>
        <v>8210</v>
      </c>
      <c r="P430" s="669">
        <f t="shared" si="202"/>
        <v>410</v>
      </c>
      <c r="Q430" s="667">
        <v>19511</v>
      </c>
      <c r="R430" s="668">
        <f t="shared" si="207"/>
        <v>410</v>
      </c>
      <c r="S430" s="669">
        <f t="shared" si="203"/>
        <v>8620</v>
      </c>
      <c r="T430" s="671">
        <f t="shared" si="208"/>
        <v>-10</v>
      </c>
      <c r="U430">
        <f t="shared" si="209"/>
        <v>10</v>
      </c>
    </row>
    <row r="431" spans="1:21" ht="18" customHeight="1">
      <c r="A431" s="709">
        <v>9</v>
      </c>
      <c r="B431" s="710"/>
      <c r="C431" s="710"/>
      <c r="D431" s="710"/>
      <c r="E431" s="710" t="s">
        <v>1077</v>
      </c>
      <c r="F431" s="709" t="s">
        <v>531</v>
      </c>
      <c r="G431" s="712"/>
      <c r="H431" s="665" t="s">
        <v>532</v>
      </c>
      <c r="I431" s="666">
        <v>6710</v>
      </c>
      <c r="J431" s="667">
        <v>19511</v>
      </c>
      <c r="K431" s="668">
        <f t="shared" si="204"/>
        <v>6710</v>
      </c>
      <c r="L431" s="669">
        <v>1500</v>
      </c>
      <c r="M431" s="667">
        <v>19511</v>
      </c>
      <c r="N431" s="670">
        <f t="shared" si="205"/>
        <v>1500</v>
      </c>
      <c r="O431" s="668">
        <f t="shared" si="206"/>
        <v>8210</v>
      </c>
      <c r="P431" s="669">
        <f t="shared" si="202"/>
        <v>410</v>
      </c>
      <c r="Q431" s="667">
        <v>19511</v>
      </c>
      <c r="R431" s="668">
        <f t="shared" si="207"/>
        <v>410</v>
      </c>
      <c r="S431" s="669">
        <f t="shared" si="203"/>
        <v>8620</v>
      </c>
      <c r="T431" s="671">
        <f t="shared" si="208"/>
        <v>-10</v>
      </c>
      <c r="U431">
        <f t="shared" si="209"/>
        <v>10</v>
      </c>
    </row>
    <row r="432" spans="1:21" ht="18" customHeight="1">
      <c r="A432" s="709">
        <v>10</v>
      </c>
      <c r="B432" s="715"/>
      <c r="C432" s="844"/>
      <c r="D432" s="844"/>
      <c r="E432" s="844" t="s">
        <v>1078</v>
      </c>
      <c r="F432" s="810" t="s">
        <v>531</v>
      </c>
      <c r="G432" s="845"/>
      <c r="H432" s="763" t="s">
        <v>532</v>
      </c>
      <c r="I432" s="764">
        <v>6710</v>
      </c>
      <c r="J432" s="667">
        <v>19511</v>
      </c>
      <c r="K432" s="802">
        <f t="shared" si="204"/>
        <v>6710</v>
      </c>
      <c r="L432" s="803">
        <v>1500</v>
      </c>
      <c r="M432" s="667">
        <v>19511</v>
      </c>
      <c r="N432" s="670">
        <f t="shared" si="205"/>
        <v>1500</v>
      </c>
      <c r="O432" s="802">
        <f t="shared" si="206"/>
        <v>8210</v>
      </c>
      <c r="P432" s="803">
        <f t="shared" si="202"/>
        <v>410</v>
      </c>
      <c r="Q432" s="667">
        <v>19511</v>
      </c>
      <c r="R432" s="668">
        <f t="shared" si="207"/>
        <v>410</v>
      </c>
      <c r="S432" s="803">
        <f t="shared" si="203"/>
        <v>8620</v>
      </c>
      <c r="T432" s="671">
        <f t="shared" si="208"/>
        <v>-10</v>
      </c>
      <c r="U432">
        <f t="shared" si="209"/>
        <v>10</v>
      </c>
    </row>
    <row r="433" spans="1:21" ht="18" customHeight="1">
      <c r="A433" s="709">
        <v>11</v>
      </c>
      <c r="B433" s="710"/>
      <c r="C433" s="710"/>
      <c r="D433" s="710" t="s">
        <v>1079</v>
      </c>
      <c r="E433" s="710" t="s">
        <v>1080</v>
      </c>
      <c r="F433" s="709" t="s">
        <v>531</v>
      </c>
      <c r="G433" s="712"/>
      <c r="H433" s="665" t="s">
        <v>532</v>
      </c>
      <c r="I433" s="666">
        <v>6710</v>
      </c>
      <c r="J433" s="913" t="s">
        <v>1368</v>
      </c>
      <c r="K433" s="802">
        <f>I433*3</f>
        <v>20130</v>
      </c>
      <c r="L433" s="669">
        <v>1500</v>
      </c>
      <c r="M433" s="667">
        <v>19511</v>
      </c>
      <c r="N433" s="670">
        <f>L433*3</f>
        <v>4500</v>
      </c>
      <c r="O433" s="802">
        <f t="shared" si="206"/>
        <v>24630</v>
      </c>
      <c r="P433" s="669">
        <f>(I433+L433-U433)*5/100</f>
        <v>410</v>
      </c>
      <c r="Q433" s="667">
        <v>19511</v>
      </c>
      <c r="R433" s="668">
        <f>P433*3</f>
        <v>1230</v>
      </c>
      <c r="S433" s="669">
        <f>SUM(K433,N433,R433)</f>
        <v>25860</v>
      </c>
      <c r="T433" s="671">
        <f>(8200*3)-O433</f>
        <v>-30</v>
      </c>
      <c r="U433" s="659">
        <f>+I433+L433-8200</f>
        <v>10</v>
      </c>
    </row>
    <row r="434" spans="1:21" ht="18" customHeight="1">
      <c r="A434" s="709">
        <v>12</v>
      </c>
      <c r="B434" s="710"/>
      <c r="C434" s="710"/>
      <c r="D434" s="710"/>
      <c r="E434" s="710" t="s">
        <v>1081</v>
      </c>
      <c r="F434" s="709" t="s">
        <v>531</v>
      </c>
      <c r="G434" s="712"/>
      <c r="H434" s="665" t="s">
        <v>532</v>
      </c>
      <c r="I434" s="666">
        <v>6710</v>
      </c>
      <c r="J434" s="913" t="s">
        <v>1368</v>
      </c>
      <c r="K434" s="802">
        <f>I434*3</f>
        <v>20130</v>
      </c>
      <c r="L434" s="669">
        <v>1500</v>
      </c>
      <c r="M434" s="667">
        <v>19511</v>
      </c>
      <c r="N434" s="670">
        <f>L434*3</f>
        <v>4500</v>
      </c>
      <c r="O434" s="802">
        <f t="shared" si="206"/>
        <v>24630</v>
      </c>
      <c r="P434" s="669">
        <f>(I434+L434-U434)*5/100</f>
        <v>410</v>
      </c>
      <c r="Q434" s="667">
        <v>19511</v>
      </c>
      <c r="R434" s="668">
        <f>P434*3</f>
        <v>1230</v>
      </c>
      <c r="S434" s="669">
        <f>SUM(K434,N434,R434)</f>
        <v>25860</v>
      </c>
      <c r="T434" s="671">
        <f>(8200*3)-O434</f>
        <v>-30</v>
      </c>
      <c r="U434" s="659">
        <f>+I434+L434-8200</f>
        <v>10</v>
      </c>
    </row>
    <row r="435" spans="1:21" ht="18" customHeight="1">
      <c r="A435" s="709">
        <v>13</v>
      </c>
      <c r="B435" s="710"/>
      <c r="C435" s="710"/>
      <c r="D435" s="710"/>
      <c r="E435" s="710" t="s">
        <v>1082</v>
      </c>
      <c r="F435" s="709" t="s">
        <v>531</v>
      </c>
      <c r="G435" s="712"/>
      <c r="H435" s="665" t="s">
        <v>532</v>
      </c>
      <c r="I435" s="666">
        <v>6710</v>
      </c>
      <c r="J435" s="913" t="s">
        <v>1368</v>
      </c>
      <c r="K435" s="802">
        <f>I435*3</f>
        <v>20130</v>
      </c>
      <c r="L435" s="669">
        <v>1500</v>
      </c>
      <c r="M435" s="667">
        <v>19511</v>
      </c>
      <c r="N435" s="670">
        <f>L435*3</f>
        <v>4500</v>
      </c>
      <c r="O435" s="802">
        <f t="shared" si="206"/>
        <v>24630</v>
      </c>
      <c r="P435" s="669">
        <f>(I435+L435-U435)*5/100</f>
        <v>410</v>
      </c>
      <c r="Q435" s="667">
        <v>19511</v>
      </c>
      <c r="R435" s="668">
        <f>P435*3</f>
        <v>1230</v>
      </c>
      <c r="S435" s="669">
        <f>SUM(K435,N435,R435)</f>
        <v>25860</v>
      </c>
      <c r="T435" s="671">
        <f>(8200*3)-O435</f>
        <v>-30</v>
      </c>
      <c r="U435" s="659">
        <f>+I435+L435-8200</f>
        <v>10</v>
      </c>
    </row>
    <row r="436" spans="1:20" ht="18" customHeight="1">
      <c r="A436" s="674"/>
      <c r="B436" s="1147" t="s">
        <v>1083</v>
      </c>
      <c r="C436" s="1148"/>
      <c r="D436" s="1148"/>
      <c r="E436" s="1149"/>
      <c r="F436" s="674"/>
      <c r="G436" s="676"/>
      <c r="H436" s="675"/>
      <c r="I436" s="677"/>
      <c r="J436" s="677"/>
      <c r="K436" s="718">
        <f>SUM(K423:K435)</f>
        <v>129100</v>
      </c>
      <c r="L436" s="677"/>
      <c r="M436" s="677"/>
      <c r="N436" s="677">
        <f>SUM(N423:N435)</f>
        <v>28500</v>
      </c>
      <c r="O436" s="677"/>
      <c r="P436" s="677">
        <f>SUM(P423:P432)</f>
        <v>4162</v>
      </c>
      <c r="Q436" s="677"/>
      <c r="R436" s="677">
        <f>SUM(R423:R435)</f>
        <v>7852</v>
      </c>
      <c r="S436" s="678">
        <f>SUM(S423:S435)</f>
        <v>165452</v>
      </c>
      <c r="T436" s="699">
        <f>SUM(T423:T435)</f>
        <v>-560</v>
      </c>
    </row>
    <row r="437" spans="1:21" ht="18" customHeight="1" thickBot="1">
      <c r="A437" s="680"/>
      <c r="B437" s="681"/>
      <c r="C437" s="681"/>
      <c r="D437" s="681"/>
      <c r="E437" s="681"/>
      <c r="F437" s="680"/>
      <c r="G437" s="683"/>
      <c r="H437" s="682"/>
      <c r="I437" s="684"/>
      <c r="J437" s="684"/>
      <c r="K437" s="755"/>
      <c r="L437" s="684"/>
      <c r="M437" s="684"/>
      <c r="N437" s="684"/>
      <c r="O437" s="684"/>
      <c r="P437" s="684"/>
      <c r="Q437" s="728" t="s">
        <v>540</v>
      </c>
      <c r="R437" s="728"/>
      <c r="S437" s="685">
        <f>+S436+T436</f>
        <v>164892</v>
      </c>
      <c r="T437" s="842"/>
      <c r="U437" s="843"/>
    </row>
    <row r="438" spans="1:21" ht="18" customHeight="1" thickTop="1">
      <c r="A438" s="786">
        <v>1</v>
      </c>
      <c r="B438" s="787" t="s">
        <v>67</v>
      </c>
      <c r="C438" s="649" t="s">
        <v>16</v>
      </c>
      <c r="D438" s="649" t="s">
        <v>1084</v>
      </c>
      <c r="E438" s="650" t="s">
        <v>1085</v>
      </c>
      <c r="F438" s="648" t="s">
        <v>531</v>
      </c>
      <c r="G438" s="651"/>
      <c r="H438" s="652" t="s">
        <v>532</v>
      </c>
      <c r="I438" s="653">
        <v>6590</v>
      </c>
      <c r="J438" s="667">
        <v>19511</v>
      </c>
      <c r="K438" s="655">
        <f aca="true" t="shared" si="210" ref="K438:K449">I438*1</f>
        <v>6590</v>
      </c>
      <c r="L438" s="656">
        <v>1610</v>
      </c>
      <c r="M438" s="667">
        <v>19511</v>
      </c>
      <c r="N438" s="670">
        <f aca="true" t="shared" si="211" ref="N438:N449">L438*1</f>
        <v>1610</v>
      </c>
      <c r="O438" s="655">
        <f>+K438+N438</f>
        <v>8200</v>
      </c>
      <c r="P438" s="656">
        <f>(I438+L438-U438)*5/100</f>
        <v>410</v>
      </c>
      <c r="Q438" s="757">
        <v>19511</v>
      </c>
      <c r="R438" s="687">
        <f aca="true" t="shared" si="212" ref="R438:R449">P438*1</f>
        <v>410</v>
      </c>
      <c r="S438" s="688">
        <f>SUM(K438,N438,R438)</f>
        <v>8610</v>
      </c>
      <c r="T438" s="722">
        <f>(8200*1)-O438</f>
        <v>0</v>
      </c>
      <c r="U438" s="877">
        <f>+I438+L438-8200</f>
        <v>0</v>
      </c>
    </row>
    <row r="439" spans="1:21" ht="18" customHeight="1">
      <c r="A439" s="660">
        <v>2</v>
      </c>
      <c r="B439" s="662" t="s">
        <v>1086</v>
      </c>
      <c r="C439" s="661"/>
      <c r="D439" s="661"/>
      <c r="E439" s="663" t="s">
        <v>1087</v>
      </c>
      <c r="F439" s="660" t="s">
        <v>531</v>
      </c>
      <c r="G439" s="664"/>
      <c r="H439" s="665" t="s">
        <v>532</v>
      </c>
      <c r="I439" s="666">
        <v>6590</v>
      </c>
      <c r="J439" s="667">
        <v>19511</v>
      </c>
      <c r="K439" s="668">
        <f t="shared" si="210"/>
        <v>6590</v>
      </c>
      <c r="L439" s="669">
        <v>1610</v>
      </c>
      <c r="M439" s="667">
        <v>19511</v>
      </c>
      <c r="N439" s="670">
        <f t="shared" si="211"/>
        <v>1610</v>
      </c>
      <c r="O439" s="668">
        <f>+K439+N439</f>
        <v>8200</v>
      </c>
      <c r="P439" s="669">
        <f>(I439+L439-U439)*5/100</f>
        <v>410</v>
      </c>
      <c r="Q439" s="667">
        <v>19511</v>
      </c>
      <c r="R439" s="668">
        <f t="shared" si="212"/>
        <v>410</v>
      </c>
      <c r="S439" s="666">
        <f>SUM(K439,N439,R439)</f>
        <v>8610</v>
      </c>
      <c r="T439" s="723">
        <f>(8200*1)-O439</f>
        <v>0</v>
      </c>
      <c r="U439" s="877">
        <f>+I439+L439-8200</f>
        <v>0</v>
      </c>
    </row>
    <row r="440" spans="1:21" ht="18" customHeight="1">
      <c r="A440" s="660">
        <v>3</v>
      </c>
      <c r="B440" s="661"/>
      <c r="C440" s="661"/>
      <c r="D440" s="661" t="s">
        <v>1088</v>
      </c>
      <c r="E440" s="663" t="s">
        <v>1089</v>
      </c>
      <c r="F440" s="660" t="s">
        <v>531</v>
      </c>
      <c r="G440" s="664"/>
      <c r="H440" s="665" t="s">
        <v>532</v>
      </c>
      <c r="I440" s="666">
        <v>6590</v>
      </c>
      <c r="J440" s="667">
        <v>19511</v>
      </c>
      <c r="K440" s="668">
        <f t="shared" si="210"/>
        <v>6590</v>
      </c>
      <c r="L440" s="669">
        <v>1610</v>
      </c>
      <c r="M440" s="667">
        <v>19511</v>
      </c>
      <c r="N440" s="670">
        <f t="shared" si="211"/>
        <v>1610</v>
      </c>
      <c r="O440" s="668">
        <f aca="true" t="shared" si="213" ref="O440:O449">+K440+N440</f>
        <v>8200</v>
      </c>
      <c r="P440" s="669">
        <f aca="true" t="shared" si="214" ref="P440:P449">(I440+L440-U440)*5/100</f>
        <v>410</v>
      </c>
      <c r="Q440" s="667">
        <v>19511</v>
      </c>
      <c r="R440" s="668">
        <f t="shared" si="212"/>
        <v>410</v>
      </c>
      <c r="S440" s="666">
        <f aca="true" t="shared" si="215" ref="S440:S449">SUM(K440,N440,R440)</f>
        <v>8610</v>
      </c>
      <c r="T440" s="723">
        <f aca="true" t="shared" si="216" ref="T440:T445">(8200*1)-O440</f>
        <v>0</v>
      </c>
      <c r="U440" s="877">
        <f aca="true" t="shared" si="217" ref="U440:U445">+I440+L440-8200</f>
        <v>0</v>
      </c>
    </row>
    <row r="441" spans="1:21" ht="18" customHeight="1">
      <c r="A441" s="660">
        <v>4</v>
      </c>
      <c r="B441" s="661"/>
      <c r="C441" s="661"/>
      <c r="D441" s="661"/>
      <c r="E441" s="663" t="s">
        <v>1090</v>
      </c>
      <c r="F441" s="660" t="s">
        <v>531</v>
      </c>
      <c r="G441" s="664"/>
      <c r="H441" s="665" t="s">
        <v>532</v>
      </c>
      <c r="I441" s="666">
        <v>6590</v>
      </c>
      <c r="J441" s="667">
        <v>19511</v>
      </c>
      <c r="K441" s="668">
        <f t="shared" si="210"/>
        <v>6590</v>
      </c>
      <c r="L441" s="669">
        <v>1610</v>
      </c>
      <c r="M441" s="667">
        <v>19511</v>
      </c>
      <c r="N441" s="670">
        <f t="shared" si="211"/>
        <v>1610</v>
      </c>
      <c r="O441" s="668">
        <f t="shared" si="213"/>
        <v>8200</v>
      </c>
      <c r="P441" s="669">
        <f t="shared" si="214"/>
        <v>410</v>
      </c>
      <c r="Q441" s="667">
        <v>19511</v>
      </c>
      <c r="R441" s="668">
        <f t="shared" si="212"/>
        <v>410</v>
      </c>
      <c r="S441" s="666">
        <f t="shared" si="215"/>
        <v>8610</v>
      </c>
      <c r="T441" s="723">
        <f t="shared" si="216"/>
        <v>0</v>
      </c>
      <c r="U441" s="877">
        <f t="shared" si="217"/>
        <v>0</v>
      </c>
    </row>
    <row r="442" spans="1:21" ht="18" customHeight="1">
      <c r="A442" s="660">
        <v>5</v>
      </c>
      <c r="B442" s="661"/>
      <c r="C442" s="661"/>
      <c r="D442" s="661" t="s">
        <v>1091</v>
      </c>
      <c r="E442" s="663" t="s">
        <v>1092</v>
      </c>
      <c r="F442" s="660" t="s">
        <v>531</v>
      </c>
      <c r="G442" s="664"/>
      <c r="H442" s="665" t="s">
        <v>532</v>
      </c>
      <c r="I442" s="666">
        <v>6590</v>
      </c>
      <c r="J442" s="667">
        <v>19511</v>
      </c>
      <c r="K442" s="668">
        <f t="shared" si="210"/>
        <v>6590</v>
      </c>
      <c r="L442" s="669">
        <v>1610</v>
      </c>
      <c r="M442" s="667">
        <v>19511</v>
      </c>
      <c r="N442" s="670">
        <f t="shared" si="211"/>
        <v>1610</v>
      </c>
      <c r="O442" s="668">
        <f t="shared" si="213"/>
        <v>8200</v>
      </c>
      <c r="P442" s="669">
        <f t="shared" si="214"/>
        <v>410</v>
      </c>
      <c r="Q442" s="667">
        <v>19511</v>
      </c>
      <c r="R442" s="668">
        <f t="shared" si="212"/>
        <v>410</v>
      </c>
      <c r="S442" s="666">
        <f t="shared" si="215"/>
        <v>8610</v>
      </c>
      <c r="T442" s="723">
        <f t="shared" si="216"/>
        <v>0</v>
      </c>
      <c r="U442" s="877">
        <f t="shared" si="217"/>
        <v>0</v>
      </c>
    </row>
    <row r="443" spans="1:21" ht="18" customHeight="1">
      <c r="A443" s="660">
        <v>6</v>
      </c>
      <c r="B443" s="661"/>
      <c r="C443" s="661"/>
      <c r="D443" s="661"/>
      <c r="E443" s="663" t="s">
        <v>1093</v>
      </c>
      <c r="F443" s="660" t="s">
        <v>531</v>
      </c>
      <c r="G443" s="664"/>
      <c r="H443" s="665" t="s">
        <v>532</v>
      </c>
      <c r="I443" s="666">
        <v>6210</v>
      </c>
      <c r="J443" s="667">
        <v>19511</v>
      </c>
      <c r="K443" s="668">
        <f t="shared" si="210"/>
        <v>6210</v>
      </c>
      <c r="L443" s="669">
        <v>1990</v>
      </c>
      <c r="M443" s="667">
        <v>19511</v>
      </c>
      <c r="N443" s="670">
        <f t="shared" si="211"/>
        <v>1990</v>
      </c>
      <c r="O443" s="668">
        <f t="shared" si="213"/>
        <v>8200</v>
      </c>
      <c r="P443" s="669">
        <f t="shared" si="214"/>
        <v>410</v>
      </c>
      <c r="Q443" s="667">
        <v>19511</v>
      </c>
      <c r="R443" s="668">
        <f t="shared" si="212"/>
        <v>410</v>
      </c>
      <c r="S443" s="666">
        <f t="shared" si="215"/>
        <v>8610</v>
      </c>
      <c r="T443" s="723">
        <f t="shared" si="216"/>
        <v>0</v>
      </c>
      <c r="U443" s="877">
        <f t="shared" si="217"/>
        <v>0</v>
      </c>
    </row>
    <row r="444" spans="1:21" ht="18" customHeight="1">
      <c r="A444" s="660">
        <v>7</v>
      </c>
      <c r="B444" s="661"/>
      <c r="C444" s="661"/>
      <c r="D444" s="661" t="s">
        <v>1094</v>
      </c>
      <c r="E444" s="663" t="s">
        <v>1095</v>
      </c>
      <c r="F444" s="660" t="s">
        <v>531</v>
      </c>
      <c r="G444" s="664"/>
      <c r="H444" s="665" t="s">
        <v>532</v>
      </c>
      <c r="I444" s="666">
        <v>6210</v>
      </c>
      <c r="J444" s="667">
        <v>19511</v>
      </c>
      <c r="K444" s="668">
        <f t="shared" si="210"/>
        <v>6210</v>
      </c>
      <c r="L444" s="669">
        <v>1990</v>
      </c>
      <c r="M444" s="667">
        <v>19511</v>
      </c>
      <c r="N444" s="670">
        <f t="shared" si="211"/>
        <v>1990</v>
      </c>
      <c r="O444" s="668">
        <f t="shared" si="213"/>
        <v>8200</v>
      </c>
      <c r="P444" s="669">
        <f t="shared" si="214"/>
        <v>410</v>
      </c>
      <c r="Q444" s="667">
        <v>19511</v>
      </c>
      <c r="R444" s="668">
        <f t="shared" si="212"/>
        <v>410</v>
      </c>
      <c r="S444" s="666">
        <f t="shared" si="215"/>
        <v>8610</v>
      </c>
      <c r="T444" s="723">
        <f t="shared" si="216"/>
        <v>0</v>
      </c>
      <c r="U444" s="877">
        <f t="shared" si="217"/>
        <v>0</v>
      </c>
    </row>
    <row r="445" spans="1:21" ht="18" customHeight="1">
      <c r="A445" s="660">
        <v>8</v>
      </c>
      <c r="B445" s="661"/>
      <c r="C445" s="661"/>
      <c r="D445" s="661"/>
      <c r="E445" s="663" t="s">
        <v>1096</v>
      </c>
      <c r="F445" s="660" t="s">
        <v>531</v>
      </c>
      <c r="G445" s="664"/>
      <c r="H445" s="665" t="s">
        <v>532</v>
      </c>
      <c r="I445" s="666">
        <v>6590</v>
      </c>
      <c r="J445" s="667">
        <v>19511</v>
      </c>
      <c r="K445" s="668">
        <f t="shared" si="210"/>
        <v>6590</v>
      </c>
      <c r="L445" s="669">
        <v>1610</v>
      </c>
      <c r="M445" s="667">
        <v>19511</v>
      </c>
      <c r="N445" s="670">
        <f t="shared" si="211"/>
        <v>1610</v>
      </c>
      <c r="O445" s="668">
        <f t="shared" si="213"/>
        <v>8200</v>
      </c>
      <c r="P445" s="669">
        <f t="shared" si="214"/>
        <v>410</v>
      </c>
      <c r="Q445" s="667">
        <v>19511</v>
      </c>
      <c r="R445" s="668">
        <f t="shared" si="212"/>
        <v>410</v>
      </c>
      <c r="S445" s="666">
        <f t="shared" si="215"/>
        <v>8610</v>
      </c>
      <c r="T445" s="723">
        <f t="shared" si="216"/>
        <v>0</v>
      </c>
      <c r="U445" s="877">
        <f t="shared" si="217"/>
        <v>0</v>
      </c>
    </row>
    <row r="446" spans="1:21" ht="18" customHeight="1">
      <c r="A446" s="660">
        <v>9</v>
      </c>
      <c r="B446" s="661"/>
      <c r="C446" s="661"/>
      <c r="D446" s="661" t="s">
        <v>1097</v>
      </c>
      <c r="E446" s="663" t="s">
        <v>1098</v>
      </c>
      <c r="F446" s="660" t="s">
        <v>604</v>
      </c>
      <c r="G446" s="664"/>
      <c r="H446" s="665" t="s">
        <v>532</v>
      </c>
      <c r="I446" s="666">
        <v>8320</v>
      </c>
      <c r="J446" s="667">
        <v>19511</v>
      </c>
      <c r="K446" s="668">
        <f t="shared" si="210"/>
        <v>8320</v>
      </c>
      <c r="L446" s="669">
        <v>1500</v>
      </c>
      <c r="M446" s="667">
        <v>19511</v>
      </c>
      <c r="N446" s="670">
        <f t="shared" si="211"/>
        <v>1500</v>
      </c>
      <c r="O446" s="668">
        <f t="shared" si="213"/>
        <v>9820</v>
      </c>
      <c r="P446" s="669">
        <f t="shared" si="214"/>
        <v>472</v>
      </c>
      <c r="Q446" s="667">
        <v>19511</v>
      </c>
      <c r="R446" s="668">
        <f t="shared" si="212"/>
        <v>472</v>
      </c>
      <c r="S446" s="670">
        <f t="shared" si="215"/>
        <v>10292</v>
      </c>
      <c r="T446" s="689">
        <f>(9440*1)-O446</f>
        <v>-380</v>
      </c>
      <c r="U446" s="877">
        <f>+I446+L446-9440</f>
        <v>380</v>
      </c>
    </row>
    <row r="447" spans="1:21" ht="18" customHeight="1">
      <c r="A447" s="660">
        <v>10</v>
      </c>
      <c r="B447" s="661"/>
      <c r="C447" s="661"/>
      <c r="D447" s="661"/>
      <c r="E447" s="663" t="s">
        <v>1099</v>
      </c>
      <c r="F447" s="660" t="s">
        <v>531</v>
      </c>
      <c r="G447" s="664"/>
      <c r="H447" s="665" t="s">
        <v>532</v>
      </c>
      <c r="I447" s="666">
        <v>6590</v>
      </c>
      <c r="J447" s="667">
        <v>19511</v>
      </c>
      <c r="K447" s="668">
        <f t="shared" si="210"/>
        <v>6590</v>
      </c>
      <c r="L447" s="669">
        <v>1610</v>
      </c>
      <c r="M447" s="667">
        <v>19511</v>
      </c>
      <c r="N447" s="670">
        <f t="shared" si="211"/>
        <v>1610</v>
      </c>
      <c r="O447" s="668">
        <f t="shared" si="213"/>
        <v>8200</v>
      </c>
      <c r="P447" s="669">
        <f t="shared" si="214"/>
        <v>410</v>
      </c>
      <c r="Q447" s="667">
        <v>19511</v>
      </c>
      <c r="R447" s="668">
        <f t="shared" si="212"/>
        <v>410</v>
      </c>
      <c r="S447" s="670">
        <f t="shared" si="215"/>
        <v>8610</v>
      </c>
      <c r="T447" s="723">
        <f>(8200*1)-O447</f>
        <v>0</v>
      </c>
      <c r="U447" s="877">
        <f>+I447+L447-8200</f>
        <v>0</v>
      </c>
    </row>
    <row r="448" spans="1:21" ht="18" customHeight="1">
      <c r="A448" s="660">
        <v>11</v>
      </c>
      <c r="B448" s="661"/>
      <c r="C448" s="661"/>
      <c r="D448" s="661" t="s">
        <v>1100</v>
      </c>
      <c r="E448" s="663" t="s">
        <v>1101</v>
      </c>
      <c r="F448" s="660" t="s">
        <v>531</v>
      </c>
      <c r="G448" s="664"/>
      <c r="H448" s="665" t="s">
        <v>532</v>
      </c>
      <c r="I448" s="666">
        <v>6590</v>
      </c>
      <c r="J448" s="667">
        <v>19511</v>
      </c>
      <c r="K448" s="668">
        <f t="shared" si="210"/>
        <v>6590</v>
      </c>
      <c r="L448" s="669">
        <v>1610</v>
      </c>
      <c r="M448" s="667">
        <v>19511</v>
      </c>
      <c r="N448" s="670">
        <f t="shared" si="211"/>
        <v>1610</v>
      </c>
      <c r="O448" s="668">
        <f t="shared" si="213"/>
        <v>8200</v>
      </c>
      <c r="P448" s="669">
        <f t="shared" si="214"/>
        <v>410</v>
      </c>
      <c r="Q448" s="667">
        <v>19511</v>
      </c>
      <c r="R448" s="668">
        <f t="shared" si="212"/>
        <v>410</v>
      </c>
      <c r="S448" s="670">
        <f t="shared" si="215"/>
        <v>8610</v>
      </c>
      <c r="T448" s="723">
        <f>(8200*1)-O448</f>
        <v>0</v>
      </c>
      <c r="U448" s="877">
        <f>+I448+L448-8200</f>
        <v>0</v>
      </c>
    </row>
    <row r="449" spans="1:21" ht="18" customHeight="1">
      <c r="A449" s="660">
        <v>12</v>
      </c>
      <c r="B449" s="691"/>
      <c r="C449" s="760"/>
      <c r="D449" s="760"/>
      <c r="E449" s="761" t="s">
        <v>1102</v>
      </c>
      <c r="F449" s="758" t="s">
        <v>531</v>
      </c>
      <c r="G449" s="762"/>
      <c r="H449" s="763" t="s">
        <v>532</v>
      </c>
      <c r="I449" s="764">
        <v>6590</v>
      </c>
      <c r="J449" s="667">
        <v>19511</v>
      </c>
      <c r="K449" s="802">
        <f t="shared" si="210"/>
        <v>6590</v>
      </c>
      <c r="L449" s="803">
        <v>1610</v>
      </c>
      <c r="M449" s="667">
        <v>19511</v>
      </c>
      <c r="N449" s="670">
        <f t="shared" si="211"/>
        <v>1610</v>
      </c>
      <c r="O449" s="802">
        <f t="shared" si="213"/>
        <v>8200</v>
      </c>
      <c r="P449" s="803">
        <f t="shared" si="214"/>
        <v>410</v>
      </c>
      <c r="Q449" s="667">
        <v>19511</v>
      </c>
      <c r="R449" s="668">
        <f t="shared" si="212"/>
        <v>410</v>
      </c>
      <c r="S449" s="697">
        <f t="shared" si="215"/>
        <v>8610</v>
      </c>
      <c r="T449" s="723">
        <f>(8200*1)-O449</f>
        <v>0</v>
      </c>
      <c r="U449" s="877">
        <f>+I449+L449-8200</f>
        <v>0</v>
      </c>
    </row>
    <row r="450" spans="1:20" ht="18" customHeight="1">
      <c r="A450" s="674"/>
      <c r="B450" s="1147" t="s">
        <v>1103</v>
      </c>
      <c r="C450" s="1148"/>
      <c r="D450" s="1148"/>
      <c r="E450" s="1149"/>
      <c r="F450" s="674"/>
      <c r="G450" s="676"/>
      <c r="H450" s="675"/>
      <c r="I450" s="677"/>
      <c r="J450" s="677"/>
      <c r="K450" s="677">
        <f>SUM(K438:K449)</f>
        <v>80050</v>
      </c>
      <c r="L450" s="677"/>
      <c r="M450" s="677"/>
      <c r="N450" s="677">
        <f>SUM(N438:N449)</f>
        <v>19970</v>
      </c>
      <c r="O450" s="677"/>
      <c r="P450" s="677"/>
      <c r="Q450" s="773"/>
      <c r="R450" s="678">
        <f>SUM(R438:R449)</f>
        <v>4982</v>
      </c>
      <c r="S450" s="678">
        <f>SUM(S438:S449)</f>
        <v>105002</v>
      </c>
      <c r="T450" s="745">
        <f>SUM(T438:T449)</f>
        <v>-380</v>
      </c>
    </row>
    <row r="451" spans="1:20" ht="18" customHeight="1" thickBot="1">
      <c r="A451" s="796"/>
      <c r="B451" s="743"/>
      <c r="C451" s="743"/>
      <c r="D451" s="743"/>
      <c r="E451" s="743"/>
      <c r="F451" s="796"/>
      <c r="G451" s="797"/>
      <c r="H451" s="798"/>
      <c r="I451" s="799"/>
      <c r="J451" s="799"/>
      <c r="K451" s="799"/>
      <c r="L451" s="799"/>
      <c r="M451" s="799"/>
      <c r="N451" s="799"/>
      <c r="O451" s="799"/>
      <c r="P451" s="799"/>
      <c r="Q451" s="728" t="s">
        <v>540</v>
      </c>
      <c r="R451" s="728"/>
      <c r="S451" s="685">
        <f>+S450+T450</f>
        <v>104622</v>
      </c>
      <c r="T451" s="842"/>
    </row>
    <row r="452" spans="1:21" ht="18" customHeight="1" thickTop="1">
      <c r="A452" s="700">
        <v>1</v>
      </c>
      <c r="B452" s="703" t="s">
        <v>67</v>
      </c>
      <c r="C452" s="793" t="s">
        <v>92</v>
      </c>
      <c r="D452" s="793" t="s">
        <v>1104</v>
      </c>
      <c r="E452" s="793" t="s">
        <v>1105</v>
      </c>
      <c r="F452" s="747" t="s">
        <v>531</v>
      </c>
      <c r="G452" s="794"/>
      <c r="H452" s="652" t="s">
        <v>532</v>
      </c>
      <c r="I452" s="656">
        <v>6710</v>
      </c>
      <c r="J452" s="667">
        <v>19511</v>
      </c>
      <c r="K452" s="655">
        <f aca="true" t="shared" si="218" ref="K452:K459">I452*1</f>
        <v>6710</v>
      </c>
      <c r="L452" s="656">
        <v>1490</v>
      </c>
      <c r="M452" s="667">
        <v>19511</v>
      </c>
      <c r="N452" s="670">
        <f aca="true" t="shared" si="219" ref="N452:N459">L452*1</f>
        <v>1490</v>
      </c>
      <c r="O452" s="655">
        <f aca="true" t="shared" si="220" ref="O452:O459">+K452+N452</f>
        <v>8200</v>
      </c>
      <c r="P452" s="656">
        <f aca="true" t="shared" si="221" ref="P452:P459">(I452+L452-U452)*5/100</f>
        <v>410</v>
      </c>
      <c r="Q452" s="667">
        <v>19511</v>
      </c>
      <c r="R452" s="668">
        <f aca="true" t="shared" si="222" ref="R452:R459">P452*1</f>
        <v>410</v>
      </c>
      <c r="S452" s="707">
        <f aca="true" t="shared" si="223" ref="S452:S459">SUM(K452,N452,R452)</f>
        <v>8610</v>
      </c>
      <c r="T452" s="722">
        <f aca="true" t="shared" si="224" ref="T452:T459">(8200*1)-O452</f>
        <v>0</v>
      </c>
      <c r="U452">
        <f aca="true" t="shared" si="225" ref="U452:U459">+I452+L452-8200</f>
        <v>0</v>
      </c>
    </row>
    <row r="453" spans="1:21" ht="18" customHeight="1">
      <c r="A453" s="709">
        <v>2</v>
      </c>
      <c r="B453" s="724" t="s">
        <v>1106</v>
      </c>
      <c r="C453" s="710"/>
      <c r="D453" s="710"/>
      <c r="E453" s="710" t="s">
        <v>1107</v>
      </c>
      <c r="F453" s="709" t="s">
        <v>531</v>
      </c>
      <c r="G453" s="712"/>
      <c r="H453" s="665" t="s">
        <v>532</v>
      </c>
      <c r="I453" s="669">
        <v>6710</v>
      </c>
      <c r="J453" s="667">
        <v>19511</v>
      </c>
      <c r="K453" s="668">
        <f t="shared" si="218"/>
        <v>6710</v>
      </c>
      <c r="L453" s="669">
        <v>1490</v>
      </c>
      <c r="M453" s="667">
        <v>19511</v>
      </c>
      <c r="N453" s="670">
        <f t="shared" si="219"/>
        <v>1490</v>
      </c>
      <c r="O453" s="668">
        <f t="shared" si="220"/>
        <v>8200</v>
      </c>
      <c r="P453" s="669">
        <f t="shared" si="221"/>
        <v>410</v>
      </c>
      <c r="Q453" s="667">
        <v>19511</v>
      </c>
      <c r="R453" s="668">
        <f t="shared" si="222"/>
        <v>410</v>
      </c>
      <c r="S453" s="669">
        <f t="shared" si="223"/>
        <v>8610</v>
      </c>
      <c r="T453" s="723">
        <f t="shared" si="224"/>
        <v>0</v>
      </c>
      <c r="U453">
        <f t="shared" si="225"/>
        <v>0</v>
      </c>
    </row>
    <row r="454" spans="1:21" ht="18" customHeight="1">
      <c r="A454" s="709">
        <v>3</v>
      </c>
      <c r="B454" s="710"/>
      <c r="C454" s="710"/>
      <c r="D454" s="710"/>
      <c r="E454" s="710" t="s">
        <v>1108</v>
      </c>
      <c r="F454" s="709" t="s">
        <v>531</v>
      </c>
      <c r="G454" s="712"/>
      <c r="H454" s="665" t="s">
        <v>532</v>
      </c>
      <c r="I454" s="669">
        <v>6710</v>
      </c>
      <c r="J454" s="667">
        <v>19511</v>
      </c>
      <c r="K454" s="668">
        <f t="shared" si="218"/>
        <v>6710</v>
      </c>
      <c r="L454" s="669">
        <v>1490</v>
      </c>
      <c r="M454" s="667">
        <v>19511</v>
      </c>
      <c r="N454" s="670">
        <f t="shared" si="219"/>
        <v>1490</v>
      </c>
      <c r="O454" s="668">
        <f t="shared" si="220"/>
        <v>8200</v>
      </c>
      <c r="P454" s="669">
        <f t="shared" si="221"/>
        <v>410</v>
      </c>
      <c r="Q454" s="667">
        <v>19511</v>
      </c>
      <c r="R454" s="668">
        <f t="shared" si="222"/>
        <v>410</v>
      </c>
      <c r="S454" s="669">
        <f t="shared" si="223"/>
        <v>8610</v>
      </c>
      <c r="T454" s="723">
        <f t="shared" si="224"/>
        <v>0</v>
      </c>
      <c r="U454">
        <f t="shared" si="225"/>
        <v>0</v>
      </c>
    </row>
    <row r="455" spans="1:21" ht="18" customHeight="1">
      <c r="A455" s="709">
        <v>4</v>
      </c>
      <c r="B455" s="710"/>
      <c r="C455" s="710"/>
      <c r="D455" s="710" t="s">
        <v>1109</v>
      </c>
      <c r="E455" s="710" t="s">
        <v>1110</v>
      </c>
      <c r="F455" s="709" t="s">
        <v>531</v>
      </c>
      <c r="G455" s="712"/>
      <c r="H455" s="665" t="s">
        <v>532</v>
      </c>
      <c r="I455" s="669">
        <v>6710</v>
      </c>
      <c r="J455" s="667">
        <v>19511</v>
      </c>
      <c r="K455" s="668">
        <f t="shared" si="218"/>
        <v>6710</v>
      </c>
      <c r="L455" s="669">
        <v>1490</v>
      </c>
      <c r="M455" s="667">
        <v>19511</v>
      </c>
      <c r="N455" s="670">
        <f t="shared" si="219"/>
        <v>1490</v>
      </c>
      <c r="O455" s="668">
        <f t="shared" si="220"/>
        <v>8200</v>
      </c>
      <c r="P455" s="669">
        <f t="shared" si="221"/>
        <v>410</v>
      </c>
      <c r="Q455" s="667">
        <v>19511</v>
      </c>
      <c r="R455" s="668">
        <f t="shared" si="222"/>
        <v>410</v>
      </c>
      <c r="S455" s="669">
        <f t="shared" si="223"/>
        <v>8610</v>
      </c>
      <c r="T455" s="723">
        <f t="shared" si="224"/>
        <v>0</v>
      </c>
      <c r="U455">
        <f t="shared" si="225"/>
        <v>0</v>
      </c>
    </row>
    <row r="456" spans="1:21" ht="18" customHeight="1">
      <c r="A456" s="709">
        <v>5</v>
      </c>
      <c r="B456" s="710"/>
      <c r="C456" s="710"/>
      <c r="D456" s="710"/>
      <c r="E456" s="710" t="s">
        <v>1111</v>
      </c>
      <c r="F456" s="709" t="s">
        <v>531</v>
      </c>
      <c r="G456" s="665"/>
      <c r="H456" s="665" t="s">
        <v>532</v>
      </c>
      <c r="I456" s="669">
        <v>6710</v>
      </c>
      <c r="J456" s="667">
        <v>19511</v>
      </c>
      <c r="K456" s="668">
        <f t="shared" si="218"/>
        <v>6710</v>
      </c>
      <c r="L456" s="669">
        <v>1490</v>
      </c>
      <c r="M456" s="667">
        <v>19511</v>
      </c>
      <c r="N456" s="670">
        <f t="shared" si="219"/>
        <v>1490</v>
      </c>
      <c r="O456" s="668">
        <f t="shared" si="220"/>
        <v>8200</v>
      </c>
      <c r="P456" s="669">
        <f t="shared" si="221"/>
        <v>410</v>
      </c>
      <c r="Q456" s="667">
        <v>19511</v>
      </c>
      <c r="R456" s="668">
        <f t="shared" si="222"/>
        <v>410</v>
      </c>
      <c r="S456" s="669">
        <f t="shared" si="223"/>
        <v>8610</v>
      </c>
      <c r="T456" s="723">
        <f t="shared" si="224"/>
        <v>0</v>
      </c>
      <c r="U456">
        <f t="shared" si="225"/>
        <v>0</v>
      </c>
    </row>
    <row r="457" spans="1:21" ht="18" customHeight="1">
      <c r="A457" s="709">
        <v>6</v>
      </c>
      <c r="B457" s="710"/>
      <c r="C457" s="710"/>
      <c r="D457" s="710" t="s">
        <v>1112</v>
      </c>
      <c r="E457" s="710" t="s">
        <v>1113</v>
      </c>
      <c r="F457" s="709" t="s">
        <v>531</v>
      </c>
      <c r="G457" s="665"/>
      <c r="H457" s="665" t="s">
        <v>532</v>
      </c>
      <c r="I457" s="669">
        <v>6710</v>
      </c>
      <c r="J457" s="667">
        <v>19511</v>
      </c>
      <c r="K457" s="668">
        <f t="shared" si="218"/>
        <v>6710</v>
      </c>
      <c r="L457" s="669">
        <v>1490</v>
      </c>
      <c r="M457" s="667">
        <v>19511</v>
      </c>
      <c r="N457" s="670">
        <f t="shared" si="219"/>
        <v>1490</v>
      </c>
      <c r="O457" s="668">
        <f t="shared" si="220"/>
        <v>8200</v>
      </c>
      <c r="P457" s="669">
        <f t="shared" si="221"/>
        <v>410</v>
      </c>
      <c r="Q457" s="667">
        <v>19511</v>
      </c>
      <c r="R457" s="668">
        <f t="shared" si="222"/>
        <v>410</v>
      </c>
      <c r="S457" s="669">
        <f t="shared" si="223"/>
        <v>8610</v>
      </c>
      <c r="T457" s="723">
        <f t="shared" si="224"/>
        <v>0</v>
      </c>
      <c r="U457">
        <f t="shared" si="225"/>
        <v>0</v>
      </c>
    </row>
    <row r="458" spans="1:21" ht="18" customHeight="1">
      <c r="A458" s="709">
        <v>7</v>
      </c>
      <c r="B458" s="710"/>
      <c r="C458" s="710"/>
      <c r="D458" s="710" t="s">
        <v>1114</v>
      </c>
      <c r="E458" s="710" t="s">
        <v>1115</v>
      </c>
      <c r="F458" s="709" t="s">
        <v>531</v>
      </c>
      <c r="G458" s="712"/>
      <c r="H458" s="665" t="s">
        <v>532</v>
      </c>
      <c r="I458" s="669">
        <v>6710</v>
      </c>
      <c r="J458" s="667">
        <v>19511</v>
      </c>
      <c r="K458" s="668">
        <f t="shared" si="218"/>
        <v>6710</v>
      </c>
      <c r="L458" s="669">
        <v>1490</v>
      </c>
      <c r="M458" s="667">
        <v>19511</v>
      </c>
      <c r="N458" s="670">
        <f t="shared" si="219"/>
        <v>1490</v>
      </c>
      <c r="O458" s="668">
        <f t="shared" si="220"/>
        <v>8200</v>
      </c>
      <c r="P458" s="669">
        <f t="shared" si="221"/>
        <v>410</v>
      </c>
      <c r="Q458" s="667">
        <v>19511</v>
      </c>
      <c r="R458" s="668">
        <f t="shared" si="222"/>
        <v>410</v>
      </c>
      <c r="S458" s="669">
        <f t="shared" si="223"/>
        <v>8610</v>
      </c>
      <c r="T458" s="723">
        <f t="shared" si="224"/>
        <v>0</v>
      </c>
      <c r="U458">
        <f t="shared" si="225"/>
        <v>0</v>
      </c>
    </row>
    <row r="459" spans="1:21" ht="18" customHeight="1">
      <c r="A459" s="713">
        <v>8</v>
      </c>
      <c r="B459" s="715"/>
      <c r="C459" s="844"/>
      <c r="D459" s="760"/>
      <c r="E459" s="844" t="s">
        <v>1116</v>
      </c>
      <c r="F459" s="810" t="s">
        <v>531</v>
      </c>
      <c r="G459" s="845"/>
      <c r="H459" s="763" t="s">
        <v>532</v>
      </c>
      <c r="I459" s="803">
        <v>6710</v>
      </c>
      <c r="J459" s="667">
        <v>19511</v>
      </c>
      <c r="K459" s="802">
        <f t="shared" si="218"/>
        <v>6710</v>
      </c>
      <c r="L459" s="803">
        <v>1490</v>
      </c>
      <c r="M459" s="667">
        <v>19511</v>
      </c>
      <c r="N459" s="670">
        <f t="shared" si="219"/>
        <v>1490</v>
      </c>
      <c r="O459" s="802">
        <f t="shared" si="220"/>
        <v>8200</v>
      </c>
      <c r="P459" s="803">
        <f t="shared" si="221"/>
        <v>410</v>
      </c>
      <c r="Q459" s="667">
        <v>19511</v>
      </c>
      <c r="R459" s="668">
        <f t="shared" si="222"/>
        <v>410</v>
      </c>
      <c r="S459" s="697">
        <f t="shared" si="223"/>
        <v>8610</v>
      </c>
      <c r="T459" s="723">
        <f t="shared" si="224"/>
        <v>0</v>
      </c>
      <c r="U459">
        <f t="shared" si="225"/>
        <v>0</v>
      </c>
    </row>
    <row r="460" spans="1:22" ht="18" customHeight="1">
      <c r="A460" s="674"/>
      <c r="B460" s="1147" t="s">
        <v>1117</v>
      </c>
      <c r="C460" s="1148"/>
      <c r="D460" s="1148"/>
      <c r="E460" s="1149"/>
      <c r="F460" s="674"/>
      <c r="G460" s="676"/>
      <c r="H460" s="675"/>
      <c r="I460" s="677">
        <f>SUM(I452:I459)</f>
        <v>53680</v>
      </c>
      <c r="J460" s="677"/>
      <c r="K460" s="718">
        <f>SUM(K452:K459)</f>
        <v>53680</v>
      </c>
      <c r="L460" s="677">
        <f>SUM(L452:L459)</f>
        <v>11920</v>
      </c>
      <c r="M460" s="677"/>
      <c r="N460" s="677">
        <f>SUM(N452:N459)</f>
        <v>11920</v>
      </c>
      <c r="O460" s="677"/>
      <c r="P460" s="677">
        <f>SUM(P452:P459)</f>
        <v>3280</v>
      </c>
      <c r="Q460" s="773"/>
      <c r="R460" s="773">
        <f>SUM(R452:R459)</f>
        <v>3280</v>
      </c>
      <c r="S460" s="678">
        <f>SUM(S452:S459)</f>
        <v>68880</v>
      </c>
      <c r="T460" s="809"/>
      <c r="V460" t="s">
        <v>637</v>
      </c>
    </row>
    <row r="461" spans="1:21" ht="18" customHeight="1">
      <c r="A461" s="700">
        <v>1</v>
      </c>
      <c r="B461" s="703" t="s">
        <v>67</v>
      </c>
      <c r="C461" s="703" t="s">
        <v>311</v>
      </c>
      <c r="D461" s="703" t="s">
        <v>1118</v>
      </c>
      <c r="E461" s="703" t="s">
        <v>1119</v>
      </c>
      <c r="F461" s="700" t="s">
        <v>531</v>
      </c>
      <c r="G461" s="705"/>
      <c r="H461" s="706" t="s">
        <v>532</v>
      </c>
      <c r="I461" s="707">
        <v>6710</v>
      </c>
      <c r="J461" s="667">
        <v>19511</v>
      </c>
      <c r="K461" s="687">
        <f aca="true" t="shared" si="226" ref="K461:K468">I461*1</f>
        <v>6710</v>
      </c>
      <c r="L461" s="707">
        <v>1490</v>
      </c>
      <c r="M461" s="667">
        <v>19511</v>
      </c>
      <c r="N461" s="670">
        <f aca="true" t="shared" si="227" ref="N461:N468">L461*1</f>
        <v>1490</v>
      </c>
      <c r="O461" s="687">
        <f aca="true" t="shared" si="228" ref="O461:O468">+K461+N461</f>
        <v>8200</v>
      </c>
      <c r="P461" s="707">
        <f aca="true" t="shared" si="229" ref="P461:P468">(I461+L461-U461)*5/100</f>
        <v>410</v>
      </c>
      <c r="Q461" s="667">
        <v>19511</v>
      </c>
      <c r="R461" s="668">
        <f aca="true" t="shared" si="230" ref="R461:R468">P461*1</f>
        <v>410</v>
      </c>
      <c r="S461" s="707">
        <f aca="true" t="shared" si="231" ref="S461:S468">SUM(K461,N461,R461)</f>
        <v>8610</v>
      </c>
      <c r="T461" s="722">
        <f aca="true" t="shared" si="232" ref="T461:T468">(8200*1)-O461</f>
        <v>0</v>
      </c>
      <c r="U461">
        <f aca="true" t="shared" si="233" ref="U461:U468">+I461+L461-8200</f>
        <v>0</v>
      </c>
    </row>
    <row r="462" spans="1:21" ht="18" customHeight="1">
      <c r="A462" s="709">
        <v>2</v>
      </c>
      <c r="B462" s="724" t="s">
        <v>1120</v>
      </c>
      <c r="C462" s="710"/>
      <c r="D462" s="710"/>
      <c r="E462" s="710" t="s">
        <v>1121</v>
      </c>
      <c r="F462" s="709" t="s">
        <v>531</v>
      </c>
      <c r="G462" s="712"/>
      <c r="H462" s="665" t="s">
        <v>532</v>
      </c>
      <c r="I462" s="669">
        <v>6710</v>
      </c>
      <c r="J462" s="667">
        <v>19511</v>
      </c>
      <c r="K462" s="668">
        <f t="shared" si="226"/>
        <v>6710</v>
      </c>
      <c r="L462" s="669">
        <v>1490</v>
      </c>
      <c r="M462" s="667">
        <v>19511</v>
      </c>
      <c r="N462" s="670">
        <f t="shared" si="227"/>
        <v>1490</v>
      </c>
      <c r="O462" s="668">
        <f t="shared" si="228"/>
        <v>8200</v>
      </c>
      <c r="P462" s="669">
        <f t="shared" si="229"/>
        <v>410</v>
      </c>
      <c r="Q462" s="667">
        <v>19511</v>
      </c>
      <c r="R462" s="668">
        <f t="shared" si="230"/>
        <v>410</v>
      </c>
      <c r="S462" s="669">
        <f t="shared" si="231"/>
        <v>8610</v>
      </c>
      <c r="T462" s="722">
        <f t="shared" si="232"/>
        <v>0</v>
      </c>
      <c r="U462">
        <f t="shared" si="233"/>
        <v>0</v>
      </c>
    </row>
    <row r="463" spans="1:21" ht="18" customHeight="1">
      <c r="A463" s="709">
        <v>3</v>
      </c>
      <c r="B463" s="710"/>
      <c r="C463" s="710"/>
      <c r="D463" s="710" t="s">
        <v>1122</v>
      </c>
      <c r="E463" s="710" t="s">
        <v>1123</v>
      </c>
      <c r="F463" s="709" t="s">
        <v>531</v>
      </c>
      <c r="G463" s="712"/>
      <c r="H463" s="665" t="s">
        <v>532</v>
      </c>
      <c r="I463" s="669">
        <v>6710</v>
      </c>
      <c r="J463" s="667">
        <v>19511</v>
      </c>
      <c r="K463" s="668">
        <f t="shared" si="226"/>
        <v>6710</v>
      </c>
      <c r="L463" s="669">
        <v>1490</v>
      </c>
      <c r="M463" s="667">
        <v>19511</v>
      </c>
      <c r="N463" s="670">
        <f t="shared" si="227"/>
        <v>1490</v>
      </c>
      <c r="O463" s="668">
        <f t="shared" si="228"/>
        <v>8200</v>
      </c>
      <c r="P463" s="669">
        <f t="shared" si="229"/>
        <v>410</v>
      </c>
      <c r="Q463" s="667">
        <v>19511</v>
      </c>
      <c r="R463" s="668">
        <f t="shared" si="230"/>
        <v>410</v>
      </c>
      <c r="S463" s="669">
        <f t="shared" si="231"/>
        <v>8610</v>
      </c>
      <c r="T463" s="722">
        <f t="shared" si="232"/>
        <v>0</v>
      </c>
      <c r="U463">
        <f t="shared" si="233"/>
        <v>0</v>
      </c>
    </row>
    <row r="464" spans="1:21" ht="18" customHeight="1">
      <c r="A464" s="709">
        <v>4</v>
      </c>
      <c r="B464" s="710"/>
      <c r="C464" s="710"/>
      <c r="D464" s="710"/>
      <c r="E464" s="710" t="s">
        <v>1124</v>
      </c>
      <c r="F464" s="709" t="s">
        <v>531</v>
      </c>
      <c r="G464" s="712"/>
      <c r="H464" s="665" t="s">
        <v>532</v>
      </c>
      <c r="I464" s="669">
        <v>6710</v>
      </c>
      <c r="J464" s="667">
        <v>19511</v>
      </c>
      <c r="K464" s="668">
        <f t="shared" si="226"/>
        <v>6710</v>
      </c>
      <c r="L464" s="669">
        <v>1490</v>
      </c>
      <c r="M464" s="667">
        <v>19511</v>
      </c>
      <c r="N464" s="670">
        <f t="shared" si="227"/>
        <v>1490</v>
      </c>
      <c r="O464" s="668">
        <f t="shared" si="228"/>
        <v>8200</v>
      </c>
      <c r="P464" s="669">
        <f t="shared" si="229"/>
        <v>410</v>
      </c>
      <c r="Q464" s="667">
        <v>19511</v>
      </c>
      <c r="R464" s="668">
        <f t="shared" si="230"/>
        <v>410</v>
      </c>
      <c r="S464" s="669">
        <f t="shared" si="231"/>
        <v>8610</v>
      </c>
      <c r="T464" s="722">
        <f t="shared" si="232"/>
        <v>0</v>
      </c>
      <c r="U464">
        <f t="shared" si="233"/>
        <v>0</v>
      </c>
    </row>
    <row r="465" spans="1:21" ht="18" customHeight="1">
      <c r="A465" s="709">
        <v>5</v>
      </c>
      <c r="B465" s="670"/>
      <c r="C465" s="670"/>
      <c r="D465" s="711" t="s">
        <v>1125</v>
      </c>
      <c r="E465" s="669" t="s">
        <v>1126</v>
      </c>
      <c r="F465" s="660" t="s">
        <v>531</v>
      </c>
      <c r="G465" s="664"/>
      <c r="H465" s="665" t="s">
        <v>532</v>
      </c>
      <c r="I465" s="669">
        <v>6710</v>
      </c>
      <c r="J465" s="667">
        <v>19511</v>
      </c>
      <c r="K465" s="668">
        <f t="shared" si="226"/>
        <v>6710</v>
      </c>
      <c r="L465" s="669">
        <v>1490</v>
      </c>
      <c r="M465" s="667">
        <v>19511</v>
      </c>
      <c r="N465" s="670">
        <f t="shared" si="227"/>
        <v>1490</v>
      </c>
      <c r="O465" s="668">
        <f t="shared" si="228"/>
        <v>8200</v>
      </c>
      <c r="P465" s="669">
        <f t="shared" si="229"/>
        <v>410</v>
      </c>
      <c r="Q465" s="667">
        <v>19511</v>
      </c>
      <c r="R465" s="668">
        <f t="shared" si="230"/>
        <v>410</v>
      </c>
      <c r="S465" s="666">
        <f t="shared" si="231"/>
        <v>8610</v>
      </c>
      <c r="T465" s="722">
        <f t="shared" si="232"/>
        <v>0</v>
      </c>
      <c r="U465">
        <f t="shared" si="233"/>
        <v>0</v>
      </c>
    </row>
    <row r="466" spans="1:21" ht="18" customHeight="1">
      <c r="A466" s="709">
        <v>6</v>
      </c>
      <c r="B466" s="670"/>
      <c r="C466" s="670"/>
      <c r="D466" s="661"/>
      <c r="E466" s="669" t="s">
        <v>1127</v>
      </c>
      <c r="F466" s="660" t="s">
        <v>531</v>
      </c>
      <c r="G466" s="664"/>
      <c r="H466" s="665" t="s">
        <v>532</v>
      </c>
      <c r="I466" s="669">
        <v>6710</v>
      </c>
      <c r="J466" s="667">
        <v>19511</v>
      </c>
      <c r="K466" s="668">
        <f t="shared" si="226"/>
        <v>6710</v>
      </c>
      <c r="L466" s="669">
        <v>1490</v>
      </c>
      <c r="M466" s="667">
        <v>19511</v>
      </c>
      <c r="N466" s="670">
        <f t="shared" si="227"/>
        <v>1490</v>
      </c>
      <c r="O466" s="668">
        <f t="shared" si="228"/>
        <v>8200</v>
      </c>
      <c r="P466" s="669">
        <f t="shared" si="229"/>
        <v>410</v>
      </c>
      <c r="Q466" s="667">
        <v>19511</v>
      </c>
      <c r="R466" s="668">
        <f t="shared" si="230"/>
        <v>410</v>
      </c>
      <c r="S466" s="670">
        <f t="shared" si="231"/>
        <v>8610</v>
      </c>
      <c r="T466" s="722">
        <f t="shared" si="232"/>
        <v>0</v>
      </c>
      <c r="U466">
        <f t="shared" si="233"/>
        <v>0</v>
      </c>
    </row>
    <row r="467" spans="1:21" ht="18" customHeight="1">
      <c r="A467" s="709">
        <v>7</v>
      </c>
      <c r="B467" s="670"/>
      <c r="C467" s="670"/>
      <c r="D467" s="661" t="s">
        <v>1128</v>
      </c>
      <c r="E467" s="669" t="s">
        <v>1129</v>
      </c>
      <c r="F467" s="660" t="s">
        <v>531</v>
      </c>
      <c r="G467" s="664"/>
      <c r="H467" s="665" t="s">
        <v>532</v>
      </c>
      <c r="I467" s="669">
        <v>6710</v>
      </c>
      <c r="J467" s="667">
        <v>19511</v>
      </c>
      <c r="K467" s="668">
        <f t="shared" si="226"/>
        <v>6710</v>
      </c>
      <c r="L467" s="669">
        <v>1490</v>
      </c>
      <c r="M467" s="667">
        <v>19511</v>
      </c>
      <c r="N467" s="670">
        <f t="shared" si="227"/>
        <v>1490</v>
      </c>
      <c r="O467" s="668">
        <f t="shared" si="228"/>
        <v>8200</v>
      </c>
      <c r="P467" s="669">
        <f t="shared" si="229"/>
        <v>410</v>
      </c>
      <c r="Q467" s="667">
        <v>19511</v>
      </c>
      <c r="R467" s="668">
        <f t="shared" si="230"/>
        <v>410</v>
      </c>
      <c r="S467" s="670">
        <f t="shared" si="231"/>
        <v>8610</v>
      </c>
      <c r="T467" s="722">
        <f t="shared" si="232"/>
        <v>0</v>
      </c>
      <c r="U467">
        <f t="shared" si="233"/>
        <v>0</v>
      </c>
    </row>
    <row r="468" spans="1:21" ht="18" customHeight="1">
      <c r="A468" s="713">
        <v>8</v>
      </c>
      <c r="B468" s="714"/>
      <c r="C468" s="714"/>
      <c r="D468" s="691"/>
      <c r="E468" s="696" t="s">
        <v>1130</v>
      </c>
      <c r="F468" s="690" t="s">
        <v>531</v>
      </c>
      <c r="G468" s="693"/>
      <c r="H468" s="694" t="s">
        <v>532</v>
      </c>
      <c r="I468" s="696">
        <v>6710</v>
      </c>
      <c r="J468" s="667">
        <v>19511</v>
      </c>
      <c r="K468" s="668">
        <f t="shared" si="226"/>
        <v>6710</v>
      </c>
      <c r="L468" s="696">
        <v>1490</v>
      </c>
      <c r="M468" s="667">
        <v>19511</v>
      </c>
      <c r="N468" s="670">
        <f t="shared" si="227"/>
        <v>1490</v>
      </c>
      <c r="O468" s="698">
        <f t="shared" si="228"/>
        <v>8200</v>
      </c>
      <c r="P468" s="669">
        <f t="shared" si="229"/>
        <v>410</v>
      </c>
      <c r="Q468" s="667">
        <v>19511</v>
      </c>
      <c r="R468" s="668">
        <f t="shared" si="230"/>
        <v>410</v>
      </c>
      <c r="S468" s="714">
        <f t="shared" si="231"/>
        <v>8610</v>
      </c>
      <c r="T468" s="722">
        <f t="shared" si="232"/>
        <v>0</v>
      </c>
      <c r="U468">
        <f t="shared" si="233"/>
        <v>0</v>
      </c>
    </row>
    <row r="469" spans="1:22" ht="18" customHeight="1">
      <c r="A469" s="674"/>
      <c r="B469" s="1147" t="s">
        <v>1131</v>
      </c>
      <c r="C469" s="1148"/>
      <c r="D469" s="1148"/>
      <c r="E469" s="1149"/>
      <c r="F469" s="674"/>
      <c r="G469" s="676"/>
      <c r="H469" s="675"/>
      <c r="I469" s="677">
        <f>SUM(I461:I468)</f>
        <v>53680</v>
      </c>
      <c r="J469" s="677"/>
      <c r="K469" s="718">
        <f>SUM(K461:K468)</f>
        <v>53680</v>
      </c>
      <c r="L469" s="677"/>
      <c r="M469" s="677"/>
      <c r="N469" s="878">
        <f>SUM(N461:N468)</f>
        <v>11920</v>
      </c>
      <c r="O469" s="878"/>
      <c r="P469" s="677">
        <f>SUM(P461:P468)</f>
        <v>3280</v>
      </c>
      <c r="Q469" s="773"/>
      <c r="R469" s="879">
        <f>SUM(R461:R468)</f>
        <v>3280</v>
      </c>
      <c r="S469" s="678">
        <f>SUM(S461:S468)</f>
        <v>68880</v>
      </c>
      <c r="T469" s="719"/>
      <c r="V469" t="s">
        <v>637</v>
      </c>
    </row>
    <row r="470" spans="1:21" ht="18" customHeight="1">
      <c r="A470" s="700">
        <v>1</v>
      </c>
      <c r="B470" s="703" t="s">
        <v>65</v>
      </c>
      <c r="C470" s="703" t="s">
        <v>378</v>
      </c>
      <c r="D470" s="703" t="s">
        <v>1132</v>
      </c>
      <c r="E470" s="703" t="s">
        <v>1133</v>
      </c>
      <c r="F470" s="700" t="s">
        <v>531</v>
      </c>
      <c r="G470" s="705"/>
      <c r="H470" s="706" t="s">
        <v>532</v>
      </c>
      <c r="I470" s="707">
        <v>6710</v>
      </c>
      <c r="J470" s="667">
        <v>19511</v>
      </c>
      <c r="K470" s="687">
        <f aca="true" t="shared" si="234" ref="K470:K477">I470*1</f>
        <v>6710</v>
      </c>
      <c r="L470" s="707">
        <v>1490</v>
      </c>
      <c r="M470" s="667">
        <v>19511</v>
      </c>
      <c r="N470" s="670">
        <f aca="true" t="shared" si="235" ref="N470:N477">L470*1</f>
        <v>1490</v>
      </c>
      <c r="O470" s="687">
        <f aca="true" t="shared" si="236" ref="O470:O477">+K470+N470</f>
        <v>8200</v>
      </c>
      <c r="P470" s="707">
        <f aca="true" t="shared" si="237" ref="P470:P477">(I470+L470-U470)*5/100</f>
        <v>410</v>
      </c>
      <c r="Q470" s="667">
        <v>19511</v>
      </c>
      <c r="R470" s="668">
        <f aca="true" t="shared" si="238" ref="R470:R477">P470*1</f>
        <v>410</v>
      </c>
      <c r="S470" s="707">
        <f aca="true" t="shared" si="239" ref="S470:S477">SUM(K470,N470,R470)</f>
        <v>8610</v>
      </c>
      <c r="T470" s="722">
        <f aca="true" t="shared" si="240" ref="T470:T477">(8200*1)-O470</f>
        <v>0</v>
      </c>
      <c r="U470">
        <f aca="true" t="shared" si="241" ref="U470:U477">+I470+L470-8200</f>
        <v>0</v>
      </c>
    </row>
    <row r="471" spans="1:21" ht="18" customHeight="1">
      <c r="A471" s="709">
        <v>2</v>
      </c>
      <c r="B471" s="724" t="s">
        <v>1134</v>
      </c>
      <c r="C471" s="710"/>
      <c r="D471" s="710"/>
      <c r="E471" s="710" t="s">
        <v>1135</v>
      </c>
      <c r="F471" s="709" t="s">
        <v>531</v>
      </c>
      <c r="G471" s="712"/>
      <c r="H471" s="665" t="s">
        <v>532</v>
      </c>
      <c r="I471" s="669">
        <v>6710</v>
      </c>
      <c r="J471" s="667">
        <v>19511</v>
      </c>
      <c r="K471" s="668">
        <f t="shared" si="234"/>
        <v>6710</v>
      </c>
      <c r="L471" s="669">
        <v>1490</v>
      </c>
      <c r="M471" s="667">
        <v>19511</v>
      </c>
      <c r="N471" s="670">
        <f t="shared" si="235"/>
        <v>1490</v>
      </c>
      <c r="O471" s="668">
        <f t="shared" si="236"/>
        <v>8200</v>
      </c>
      <c r="P471" s="669">
        <f t="shared" si="237"/>
        <v>410</v>
      </c>
      <c r="Q471" s="667">
        <v>19511</v>
      </c>
      <c r="R471" s="668">
        <f t="shared" si="238"/>
        <v>410</v>
      </c>
      <c r="S471" s="669">
        <f t="shared" si="239"/>
        <v>8610</v>
      </c>
      <c r="T471" s="723">
        <f t="shared" si="240"/>
        <v>0</v>
      </c>
      <c r="U471">
        <f t="shared" si="241"/>
        <v>0</v>
      </c>
    </row>
    <row r="472" spans="1:21" ht="18" customHeight="1">
      <c r="A472" s="709">
        <v>3</v>
      </c>
      <c r="B472" s="710"/>
      <c r="C472" s="710"/>
      <c r="D472" s="710"/>
      <c r="E472" s="710" t="s">
        <v>1136</v>
      </c>
      <c r="F472" s="709" t="s">
        <v>531</v>
      </c>
      <c r="G472" s="712"/>
      <c r="H472" s="665" t="s">
        <v>532</v>
      </c>
      <c r="I472" s="669">
        <v>6210</v>
      </c>
      <c r="J472" s="667">
        <v>19511</v>
      </c>
      <c r="K472" s="668">
        <f t="shared" si="234"/>
        <v>6210</v>
      </c>
      <c r="L472" s="669">
        <v>1990</v>
      </c>
      <c r="M472" s="667">
        <v>19511</v>
      </c>
      <c r="N472" s="670">
        <f t="shared" si="235"/>
        <v>1990</v>
      </c>
      <c r="O472" s="668">
        <f t="shared" si="236"/>
        <v>8200</v>
      </c>
      <c r="P472" s="669">
        <f t="shared" si="237"/>
        <v>410</v>
      </c>
      <c r="Q472" s="667">
        <v>19511</v>
      </c>
      <c r="R472" s="668">
        <f t="shared" si="238"/>
        <v>410</v>
      </c>
      <c r="S472" s="669">
        <f t="shared" si="239"/>
        <v>8610</v>
      </c>
      <c r="T472" s="723">
        <f t="shared" si="240"/>
        <v>0</v>
      </c>
      <c r="U472">
        <f t="shared" si="241"/>
        <v>0</v>
      </c>
    </row>
    <row r="473" spans="1:21" ht="18" customHeight="1">
      <c r="A473" s="709">
        <v>4</v>
      </c>
      <c r="B473" s="710"/>
      <c r="C473" s="710"/>
      <c r="D473" s="710"/>
      <c r="E473" s="710" t="s">
        <v>1137</v>
      </c>
      <c r="F473" s="709" t="s">
        <v>531</v>
      </c>
      <c r="G473" s="712"/>
      <c r="H473" s="665" t="s">
        <v>532</v>
      </c>
      <c r="I473" s="669">
        <v>5970</v>
      </c>
      <c r="J473" s="667">
        <v>19511</v>
      </c>
      <c r="K473" s="668">
        <f t="shared" si="234"/>
        <v>5970</v>
      </c>
      <c r="L473" s="669">
        <v>2230</v>
      </c>
      <c r="M473" s="667">
        <v>19511</v>
      </c>
      <c r="N473" s="670">
        <f t="shared" si="235"/>
        <v>2230</v>
      </c>
      <c r="O473" s="668">
        <f t="shared" si="236"/>
        <v>8200</v>
      </c>
      <c r="P473" s="669">
        <f t="shared" si="237"/>
        <v>410</v>
      </c>
      <c r="Q473" s="667">
        <v>19511</v>
      </c>
      <c r="R473" s="668">
        <f t="shared" si="238"/>
        <v>410</v>
      </c>
      <c r="S473" s="669">
        <f t="shared" si="239"/>
        <v>8610</v>
      </c>
      <c r="T473" s="723">
        <f t="shared" si="240"/>
        <v>0</v>
      </c>
      <c r="U473">
        <f t="shared" si="241"/>
        <v>0</v>
      </c>
    </row>
    <row r="474" spans="1:21" ht="18" customHeight="1">
      <c r="A474" s="709">
        <v>5</v>
      </c>
      <c r="B474" s="670"/>
      <c r="C474" s="670"/>
      <c r="D474" s="711"/>
      <c r="E474" s="669" t="s">
        <v>1138</v>
      </c>
      <c r="F474" s="660" t="s">
        <v>531</v>
      </c>
      <c r="G474" s="664"/>
      <c r="H474" s="665" t="s">
        <v>532</v>
      </c>
      <c r="I474" s="669">
        <v>6710</v>
      </c>
      <c r="J474" s="667">
        <v>19511</v>
      </c>
      <c r="K474" s="668">
        <f t="shared" si="234"/>
        <v>6710</v>
      </c>
      <c r="L474" s="669">
        <v>1490</v>
      </c>
      <c r="M474" s="667">
        <v>19511</v>
      </c>
      <c r="N474" s="670">
        <f t="shared" si="235"/>
        <v>1490</v>
      </c>
      <c r="O474" s="668">
        <f t="shared" si="236"/>
        <v>8200</v>
      </c>
      <c r="P474" s="669">
        <f t="shared" si="237"/>
        <v>410</v>
      </c>
      <c r="Q474" s="667">
        <v>19511</v>
      </c>
      <c r="R474" s="668">
        <f t="shared" si="238"/>
        <v>410</v>
      </c>
      <c r="S474" s="666">
        <f t="shared" si="239"/>
        <v>8610</v>
      </c>
      <c r="T474" s="723">
        <f t="shared" si="240"/>
        <v>0</v>
      </c>
      <c r="U474">
        <f t="shared" si="241"/>
        <v>0</v>
      </c>
    </row>
    <row r="475" spans="1:21" ht="18" customHeight="1">
      <c r="A475" s="709">
        <v>6</v>
      </c>
      <c r="B475" s="670"/>
      <c r="C475" s="670"/>
      <c r="D475" s="661" t="s">
        <v>1139</v>
      </c>
      <c r="E475" s="669" t="s">
        <v>1140</v>
      </c>
      <c r="F475" s="660" t="s">
        <v>531</v>
      </c>
      <c r="G475" s="664"/>
      <c r="H475" s="665" t="s">
        <v>532</v>
      </c>
      <c r="I475" s="669">
        <v>6710</v>
      </c>
      <c r="J475" s="667">
        <v>19511</v>
      </c>
      <c r="K475" s="668">
        <f t="shared" si="234"/>
        <v>6710</v>
      </c>
      <c r="L475" s="669">
        <v>1490</v>
      </c>
      <c r="M475" s="667">
        <v>19511</v>
      </c>
      <c r="N475" s="670">
        <f t="shared" si="235"/>
        <v>1490</v>
      </c>
      <c r="O475" s="668">
        <f t="shared" si="236"/>
        <v>8200</v>
      </c>
      <c r="P475" s="669">
        <f t="shared" si="237"/>
        <v>410</v>
      </c>
      <c r="Q475" s="667">
        <v>19511</v>
      </c>
      <c r="R475" s="668">
        <f t="shared" si="238"/>
        <v>410</v>
      </c>
      <c r="S475" s="670">
        <f t="shared" si="239"/>
        <v>8610</v>
      </c>
      <c r="T475" s="723">
        <f t="shared" si="240"/>
        <v>0</v>
      </c>
      <c r="U475">
        <f t="shared" si="241"/>
        <v>0</v>
      </c>
    </row>
    <row r="476" spans="1:21" ht="18" customHeight="1">
      <c r="A476" s="709">
        <v>7</v>
      </c>
      <c r="B476" s="670"/>
      <c r="C476" s="670"/>
      <c r="D476" s="661"/>
      <c r="E476" s="669" t="s">
        <v>1141</v>
      </c>
      <c r="F476" s="660" t="s">
        <v>531</v>
      </c>
      <c r="G476" s="664"/>
      <c r="H476" s="665" t="s">
        <v>532</v>
      </c>
      <c r="I476" s="669">
        <v>6710</v>
      </c>
      <c r="J476" s="667">
        <v>19511</v>
      </c>
      <c r="K476" s="668">
        <f t="shared" si="234"/>
        <v>6710</v>
      </c>
      <c r="L476" s="669">
        <v>1490</v>
      </c>
      <c r="M476" s="667">
        <v>19511</v>
      </c>
      <c r="N476" s="670">
        <f t="shared" si="235"/>
        <v>1490</v>
      </c>
      <c r="O476" s="668">
        <f t="shared" si="236"/>
        <v>8200</v>
      </c>
      <c r="P476" s="669">
        <f t="shared" si="237"/>
        <v>410</v>
      </c>
      <c r="Q476" s="667">
        <v>19511</v>
      </c>
      <c r="R476" s="668">
        <f t="shared" si="238"/>
        <v>410</v>
      </c>
      <c r="S476" s="670">
        <f t="shared" si="239"/>
        <v>8610</v>
      </c>
      <c r="T476" s="723">
        <f t="shared" si="240"/>
        <v>0</v>
      </c>
      <c r="U476">
        <f t="shared" si="241"/>
        <v>0</v>
      </c>
    </row>
    <row r="477" spans="1:21" ht="18" customHeight="1">
      <c r="A477" s="713">
        <v>8</v>
      </c>
      <c r="B477" s="714"/>
      <c r="C477" s="714"/>
      <c r="D477" s="691"/>
      <c r="E477" s="696" t="s">
        <v>1142</v>
      </c>
      <c r="F477" s="690" t="s">
        <v>531</v>
      </c>
      <c r="G477" s="693"/>
      <c r="H477" s="694" t="s">
        <v>532</v>
      </c>
      <c r="I477" s="696">
        <v>5970</v>
      </c>
      <c r="J477" s="667">
        <v>19511</v>
      </c>
      <c r="K477" s="668">
        <f t="shared" si="234"/>
        <v>5970</v>
      </c>
      <c r="L477" s="696">
        <v>2230</v>
      </c>
      <c r="M477" s="667">
        <v>19511</v>
      </c>
      <c r="N477" s="670">
        <f t="shared" si="235"/>
        <v>2230</v>
      </c>
      <c r="O477" s="698">
        <f t="shared" si="236"/>
        <v>8200</v>
      </c>
      <c r="P477" s="669">
        <f t="shared" si="237"/>
        <v>410</v>
      </c>
      <c r="Q477" s="667">
        <v>19511</v>
      </c>
      <c r="R477" s="668">
        <f t="shared" si="238"/>
        <v>410</v>
      </c>
      <c r="S477" s="714">
        <f t="shared" si="239"/>
        <v>8610</v>
      </c>
      <c r="T477" s="723">
        <f t="shared" si="240"/>
        <v>0</v>
      </c>
      <c r="U477">
        <f t="shared" si="241"/>
        <v>0</v>
      </c>
    </row>
    <row r="478" spans="1:20" ht="18" customHeight="1">
      <c r="A478" s="674"/>
      <c r="B478" s="1147" t="s">
        <v>1143</v>
      </c>
      <c r="C478" s="1148"/>
      <c r="D478" s="1148"/>
      <c r="E478" s="1149"/>
      <c r="F478" s="674"/>
      <c r="G478" s="676"/>
      <c r="H478" s="675"/>
      <c r="I478" s="677">
        <f>SUM(I470:I477)</f>
        <v>51700</v>
      </c>
      <c r="J478" s="677"/>
      <c r="K478" s="718">
        <f>SUM(K470:K477)</f>
        <v>51700</v>
      </c>
      <c r="L478" s="677">
        <f>SUM(L470:L477)</f>
        <v>13900</v>
      </c>
      <c r="M478" s="677"/>
      <c r="N478" s="878">
        <f>SUM(N470:N477)</f>
        <v>13900</v>
      </c>
      <c r="O478" s="878"/>
      <c r="P478" s="677">
        <f>SUM(P470:P477)</f>
        <v>3280</v>
      </c>
      <c r="Q478" s="773"/>
      <c r="R478" s="879">
        <f>SUM(R470:R477)</f>
        <v>3280</v>
      </c>
      <c r="S478" s="678">
        <f>SUM(S470:S477)</f>
        <v>68880</v>
      </c>
      <c r="T478" s="719"/>
    </row>
    <row r="479" spans="1:21" ht="18" customHeight="1">
      <c r="A479" s="700">
        <v>1</v>
      </c>
      <c r="B479" s="703" t="s">
        <v>66</v>
      </c>
      <c r="C479" s="703" t="s">
        <v>619</v>
      </c>
      <c r="D479" s="703" t="s">
        <v>1144</v>
      </c>
      <c r="E479" s="703" t="s">
        <v>1145</v>
      </c>
      <c r="F479" s="700" t="s">
        <v>604</v>
      </c>
      <c r="G479" s="705"/>
      <c r="H479" s="706" t="s">
        <v>532</v>
      </c>
      <c r="I479" s="707">
        <v>8320</v>
      </c>
      <c r="J479" s="667">
        <v>19511</v>
      </c>
      <c r="K479" s="687">
        <f aca="true" t="shared" si="242" ref="K479:K492">I479*1</f>
        <v>8320</v>
      </c>
      <c r="L479" s="707">
        <v>1500</v>
      </c>
      <c r="M479" s="667">
        <v>19511</v>
      </c>
      <c r="N479" s="670">
        <f aca="true" t="shared" si="243" ref="N479:N492">L479*1</f>
        <v>1500</v>
      </c>
      <c r="O479" s="687">
        <f aca="true" t="shared" si="244" ref="O479:O492">+K479+N479</f>
        <v>9820</v>
      </c>
      <c r="P479" s="669">
        <f aca="true" t="shared" si="245" ref="P479:P492">(I479+L479-U479)*5/100</f>
        <v>472</v>
      </c>
      <c r="Q479" s="667">
        <v>19511</v>
      </c>
      <c r="R479" s="668">
        <f aca="true" t="shared" si="246" ref="R479:R492">P479*1</f>
        <v>472</v>
      </c>
      <c r="S479" s="731">
        <f aca="true" t="shared" si="247" ref="S479:S492">SUM(K479,N479,R479)</f>
        <v>10292</v>
      </c>
      <c r="T479" s="689">
        <f>(9440*1)-O479</f>
        <v>-380</v>
      </c>
      <c r="U479" s="659">
        <f>+I479+L479-9440</f>
        <v>380</v>
      </c>
    </row>
    <row r="480" spans="1:21" ht="18" customHeight="1">
      <c r="A480" s="709">
        <v>2</v>
      </c>
      <c r="B480" s="710" t="s">
        <v>1146</v>
      </c>
      <c r="C480" s="710" t="s">
        <v>1147</v>
      </c>
      <c r="D480" s="710"/>
      <c r="E480" s="710" t="s">
        <v>1148</v>
      </c>
      <c r="F480" s="709" t="s">
        <v>531</v>
      </c>
      <c r="G480" s="712"/>
      <c r="H480" s="665" t="s">
        <v>532</v>
      </c>
      <c r="I480" s="669">
        <v>6210</v>
      </c>
      <c r="J480" s="667">
        <v>19511</v>
      </c>
      <c r="K480" s="668">
        <f t="shared" si="242"/>
        <v>6210</v>
      </c>
      <c r="L480" s="669">
        <v>1990</v>
      </c>
      <c r="M480" s="667">
        <v>19511</v>
      </c>
      <c r="N480" s="670">
        <f t="shared" si="243"/>
        <v>1990</v>
      </c>
      <c r="O480" s="668">
        <f t="shared" si="244"/>
        <v>8200</v>
      </c>
      <c r="P480" s="669">
        <f t="shared" si="245"/>
        <v>410</v>
      </c>
      <c r="Q480" s="667">
        <v>19511</v>
      </c>
      <c r="R480" s="668">
        <f t="shared" si="246"/>
        <v>410</v>
      </c>
      <c r="S480" s="669">
        <f t="shared" si="247"/>
        <v>8610</v>
      </c>
      <c r="T480" s="671">
        <f>(8200*1)-O480</f>
        <v>0</v>
      </c>
      <c r="U480">
        <f>+I480+L480-8200</f>
        <v>0</v>
      </c>
    </row>
    <row r="481" spans="1:21" ht="18" customHeight="1">
      <c r="A481" s="709">
        <v>3</v>
      </c>
      <c r="B481" s="710"/>
      <c r="C481" s="710"/>
      <c r="D481" s="710"/>
      <c r="E481" s="710" t="s">
        <v>1149</v>
      </c>
      <c r="F481" s="709" t="s">
        <v>531</v>
      </c>
      <c r="G481" s="712"/>
      <c r="H481" s="665" t="s">
        <v>532</v>
      </c>
      <c r="I481" s="669">
        <v>6460</v>
      </c>
      <c r="J481" s="667">
        <v>19511</v>
      </c>
      <c r="K481" s="668">
        <f t="shared" si="242"/>
        <v>6460</v>
      </c>
      <c r="L481" s="669">
        <v>1740</v>
      </c>
      <c r="M481" s="667">
        <v>19511</v>
      </c>
      <c r="N481" s="670">
        <f t="shared" si="243"/>
        <v>1740</v>
      </c>
      <c r="O481" s="668">
        <f t="shared" si="244"/>
        <v>8200</v>
      </c>
      <c r="P481" s="669">
        <f t="shared" si="245"/>
        <v>410</v>
      </c>
      <c r="Q481" s="667">
        <v>19511</v>
      </c>
      <c r="R481" s="668">
        <f t="shared" si="246"/>
        <v>410</v>
      </c>
      <c r="S481" s="669">
        <f t="shared" si="247"/>
        <v>8610</v>
      </c>
      <c r="T481" s="671">
        <f>(8200*1)-O481</f>
        <v>0</v>
      </c>
      <c r="U481">
        <f>+I481+L481-8200</f>
        <v>0</v>
      </c>
    </row>
    <row r="482" spans="1:21" ht="18" customHeight="1">
      <c r="A482" s="709">
        <v>4</v>
      </c>
      <c r="B482" s="710"/>
      <c r="C482" s="710"/>
      <c r="D482" s="710" t="s">
        <v>1150</v>
      </c>
      <c r="E482" s="710" t="s">
        <v>1151</v>
      </c>
      <c r="F482" s="709" t="s">
        <v>604</v>
      </c>
      <c r="G482" s="712"/>
      <c r="H482" s="665" t="s">
        <v>532</v>
      </c>
      <c r="I482" s="669">
        <v>8320</v>
      </c>
      <c r="J482" s="667">
        <v>19511</v>
      </c>
      <c r="K482" s="668">
        <f t="shared" si="242"/>
        <v>8320</v>
      </c>
      <c r="L482" s="669">
        <v>1500</v>
      </c>
      <c r="M482" s="667">
        <v>19511</v>
      </c>
      <c r="N482" s="670">
        <f t="shared" si="243"/>
        <v>1500</v>
      </c>
      <c r="O482" s="668">
        <f t="shared" si="244"/>
        <v>9820</v>
      </c>
      <c r="P482" s="669">
        <f t="shared" si="245"/>
        <v>472</v>
      </c>
      <c r="Q482" s="667">
        <v>19511</v>
      </c>
      <c r="R482" s="668">
        <f t="shared" si="246"/>
        <v>472</v>
      </c>
      <c r="S482" s="840">
        <f t="shared" si="247"/>
        <v>10292</v>
      </c>
      <c r="T482" s="671">
        <f>(9440*1)-O482</f>
        <v>-380</v>
      </c>
      <c r="U482" s="659">
        <f>+I482+L482-9440</f>
        <v>380</v>
      </c>
    </row>
    <row r="483" spans="1:21" ht="18" customHeight="1">
      <c r="A483" s="709">
        <v>5</v>
      </c>
      <c r="B483" s="710"/>
      <c r="C483" s="710"/>
      <c r="D483" s="710"/>
      <c r="E483" s="710" t="s">
        <v>1152</v>
      </c>
      <c r="F483" s="709" t="s">
        <v>531</v>
      </c>
      <c r="G483" s="712"/>
      <c r="H483" s="665" t="s">
        <v>532</v>
      </c>
      <c r="I483" s="669">
        <v>6210</v>
      </c>
      <c r="J483" s="667">
        <v>19511</v>
      </c>
      <c r="K483" s="668">
        <f t="shared" si="242"/>
        <v>6210</v>
      </c>
      <c r="L483" s="669">
        <v>1990</v>
      </c>
      <c r="M483" s="667">
        <v>19511</v>
      </c>
      <c r="N483" s="670">
        <f t="shared" si="243"/>
        <v>1990</v>
      </c>
      <c r="O483" s="668">
        <f t="shared" si="244"/>
        <v>8200</v>
      </c>
      <c r="P483" s="669">
        <f t="shared" si="245"/>
        <v>410</v>
      </c>
      <c r="Q483" s="667">
        <v>19511</v>
      </c>
      <c r="R483" s="668">
        <f t="shared" si="246"/>
        <v>410</v>
      </c>
      <c r="S483" s="669">
        <f t="shared" si="247"/>
        <v>8610</v>
      </c>
      <c r="T483" s="671">
        <f>(8200*1)-O483</f>
        <v>0</v>
      </c>
      <c r="U483">
        <f>+I483+L483-8200</f>
        <v>0</v>
      </c>
    </row>
    <row r="484" spans="1:21" ht="18" customHeight="1">
      <c r="A484" s="709">
        <v>6</v>
      </c>
      <c r="B484" s="710"/>
      <c r="C484" s="710"/>
      <c r="D484" s="710"/>
      <c r="E484" s="710" t="s">
        <v>1153</v>
      </c>
      <c r="F484" s="709" t="s">
        <v>531</v>
      </c>
      <c r="G484" s="712"/>
      <c r="H484" s="665" t="s">
        <v>532</v>
      </c>
      <c r="I484" s="669">
        <v>5970</v>
      </c>
      <c r="J484" s="667">
        <v>19511</v>
      </c>
      <c r="K484" s="668">
        <f t="shared" si="242"/>
        <v>5970</v>
      </c>
      <c r="L484" s="669">
        <v>2230</v>
      </c>
      <c r="M484" s="667">
        <v>19511</v>
      </c>
      <c r="N484" s="670">
        <f t="shared" si="243"/>
        <v>2230</v>
      </c>
      <c r="O484" s="668">
        <f t="shared" si="244"/>
        <v>8200</v>
      </c>
      <c r="P484" s="669">
        <f t="shared" si="245"/>
        <v>410</v>
      </c>
      <c r="Q484" s="667">
        <v>19511</v>
      </c>
      <c r="R484" s="668">
        <f t="shared" si="246"/>
        <v>410</v>
      </c>
      <c r="S484" s="669">
        <f t="shared" si="247"/>
        <v>8610</v>
      </c>
      <c r="T484" s="671">
        <f>(8200*1)-O484</f>
        <v>0</v>
      </c>
      <c r="U484">
        <f>+I484+L484-8200</f>
        <v>0</v>
      </c>
    </row>
    <row r="485" spans="1:21" ht="18" customHeight="1">
      <c r="A485" s="709">
        <v>7</v>
      </c>
      <c r="B485" s="710"/>
      <c r="C485" s="710"/>
      <c r="D485" s="710" t="s">
        <v>1154</v>
      </c>
      <c r="E485" s="710" t="s">
        <v>1155</v>
      </c>
      <c r="F485" s="709" t="s">
        <v>604</v>
      </c>
      <c r="G485" s="712"/>
      <c r="H485" s="665" t="s">
        <v>532</v>
      </c>
      <c r="I485" s="669">
        <v>8320</v>
      </c>
      <c r="J485" s="667">
        <v>19511</v>
      </c>
      <c r="K485" s="668">
        <f t="shared" si="242"/>
        <v>8320</v>
      </c>
      <c r="L485" s="669">
        <v>1500</v>
      </c>
      <c r="M485" s="667">
        <v>19511</v>
      </c>
      <c r="N485" s="670">
        <f t="shared" si="243"/>
        <v>1500</v>
      </c>
      <c r="O485" s="668">
        <f t="shared" si="244"/>
        <v>9820</v>
      </c>
      <c r="P485" s="669">
        <f t="shared" si="245"/>
        <v>472</v>
      </c>
      <c r="Q485" s="667">
        <v>19511</v>
      </c>
      <c r="R485" s="668">
        <f t="shared" si="246"/>
        <v>472</v>
      </c>
      <c r="S485" s="840">
        <f t="shared" si="247"/>
        <v>10292</v>
      </c>
      <c r="T485" s="671">
        <f>(9440*1)-O485</f>
        <v>-380</v>
      </c>
      <c r="U485" s="659">
        <f>+I485+L485-9440</f>
        <v>380</v>
      </c>
    </row>
    <row r="486" spans="1:21" ht="18" customHeight="1">
      <c r="A486" s="709">
        <v>8</v>
      </c>
      <c r="B486" s="710"/>
      <c r="C486" s="710"/>
      <c r="D486" s="710"/>
      <c r="E486" s="710" t="s">
        <v>1156</v>
      </c>
      <c r="F486" s="709" t="s">
        <v>531</v>
      </c>
      <c r="G486" s="712"/>
      <c r="H486" s="665" t="s">
        <v>532</v>
      </c>
      <c r="I486" s="669">
        <v>6460</v>
      </c>
      <c r="J486" s="667">
        <v>19511</v>
      </c>
      <c r="K486" s="668">
        <f t="shared" si="242"/>
        <v>6460</v>
      </c>
      <c r="L486" s="669">
        <v>1740</v>
      </c>
      <c r="M486" s="667">
        <v>19511</v>
      </c>
      <c r="N486" s="670">
        <f t="shared" si="243"/>
        <v>1740</v>
      </c>
      <c r="O486" s="668">
        <f t="shared" si="244"/>
        <v>8200</v>
      </c>
      <c r="P486" s="669">
        <f t="shared" si="245"/>
        <v>410</v>
      </c>
      <c r="Q486" s="667">
        <v>19511</v>
      </c>
      <c r="R486" s="668">
        <f t="shared" si="246"/>
        <v>410</v>
      </c>
      <c r="S486" s="669">
        <f t="shared" si="247"/>
        <v>8610</v>
      </c>
      <c r="T486" s="671">
        <f>(8200*1)-O486</f>
        <v>0</v>
      </c>
      <c r="U486">
        <f>+I486+L486-8200</f>
        <v>0</v>
      </c>
    </row>
    <row r="487" spans="1:21" ht="18" customHeight="1">
      <c r="A487" s="709">
        <v>9</v>
      </c>
      <c r="B487" s="710"/>
      <c r="C487" s="672"/>
      <c r="D487" s="710"/>
      <c r="E487" s="710" t="s">
        <v>1157</v>
      </c>
      <c r="F487" s="709" t="s">
        <v>531</v>
      </c>
      <c r="G487" s="712"/>
      <c r="H487" s="665" t="s">
        <v>532</v>
      </c>
      <c r="I487" s="669">
        <v>6460</v>
      </c>
      <c r="J487" s="667">
        <v>19511</v>
      </c>
      <c r="K487" s="668">
        <f t="shared" si="242"/>
        <v>6460</v>
      </c>
      <c r="L487" s="669">
        <v>1740</v>
      </c>
      <c r="M487" s="667">
        <v>19511</v>
      </c>
      <c r="N487" s="670">
        <f t="shared" si="243"/>
        <v>1740</v>
      </c>
      <c r="O487" s="668">
        <f t="shared" si="244"/>
        <v>8200</v>
      </c>
      <c r="P487" s="669">
        <f t="shared" si="245"/>
        <v>410</v>
      </c>
      <c r="Q487" s="667">
        <v>19511</v>
      </c>
      <c r="R487" s="668">
        <f t="shared" si="246"/>
        <v>410</v>
      </c>
      <c r="S487" s="669">
        <f t="shared" si="247"/>
        <v>8610</v>
      </c>
      <c r="T487" s="671">
        <f>(8200*1)-O487</f>
        <v>0</v>
      </c>
      <c r="U487">
        <f>+I487+L487-8200</f>
        <v>0</v>
      </c>
    </row>
    <row r="488" spans="1:21" ht="18" customHeight="1">
      <c r="A488" s="709">
        <v>10</v>
      </c>
      <c r="B488" s="710"/>
      <c r="C488" s="710"/>
      <c r="D488" s="710" t="s">
        <v>1158</v>
      </c>
      <c r="E488" s="710" t="s">
        <v>1159</v>
      </c>
      <c r="F488" s="709" t="s">
        <v>604</v>
      </c>
      <c r="G488" s="712"/>
      <c r="H488" s="665" t="s">
        <v>532</v>
      </c>
      <c r="I488" s="669">
        <v>8320</v>
      </c>
      <c r="J488" s="667">
        <v>19511</v>
      </c>
      <c r="K488" s="668">
        <f t="shared" si="242"/>
        <v>8320</v>
      </c>
      <c r="L488" s="669">
        <v>1500</v>
      </c>
      <c r="M488" s="667">
        <v>19511</v>
      </c>
      <c r="N488" s="670">
        <f t="shared" si="243"/>
        <v>1500</v>
      </c>
      <c r="O488" s="668">
        <f t="shared" si="244"/>
        <v>9820</v>
      </c>
      <c r="P488" s="669">
        <f t="shared" si="245"/>
        <v>472</v>
      </c>
      <c r="Q488" s="667">
        <v>19511</v>
      </c>
      <c r="R488" s="668">
        <f t="shared" si="246"/>
        <v>472</v>
      </c>
      <c r="S488" s="840">
        <f t="shared" si="247"/>
        <v>10292</v>
      </c>
      <c r="T488" s="671">
        <f>(9440*1)-O488</f>
        <v>-380</v>
      </c>
      <c r="U488" s="659">
        <f>+I488+L488-9440</f>
        <v>380</v>
      </c>
    </row>
    <row r="489" spans="1:21" ht="18" customHeight="1">
      <c r="A489" s="709">
        <v>11</v>
      </c>
      <c r="B489" s="710"/>
      <c r="C489" s="710"/>
      <c r="D489" s="710"/>
      <c r="E489" s="710" t="s">
        <v>1160</v>
      </c>
      <c r="F489" s="709" t="s">
        <v>531</v>
      </c>
      <c r="G489" s="712"/>
      <c r="H489" s="665" t="s">
        <v>532</v>
      </c>
      <c r="I489" s="669">
        <v>6460</v>
      </c>
      <c r="J489" s="667">
        <v>19511</v>
      </c>
      <c r="K489" s="668">
        <f t="shared" si="242"/>
        <v>6460</v>
      </c>
      <c r="L489" s="669">
        <v>1740</v>
      </c>
      <c r="M489" s="667">
        <v>19511</v>
      </c>
      <c r="N489" s="670">
        <f t="shared" si="243"/>
        <v>1740</v>
      </c>
      <c r="O489" s="668">
        <f t="shared" si="244"/>
        <v>8200</v>
      </c>
      <c r="P489" s="669">
        <f t="shared" si="245"/>
        <v>410</v>
      </c>
      <c r="Q489" s="667">
        <v>19511</v>
      </c>
      <c r="R489" s="668">
        <f t="shared" si="246"/>
        <v>410</v>
      </c>
      <c r="S489" s="669">
        <f t="shared" si="247"/>
        <v>8610</v>
      </c>
      <c r="T489" s="671">
        <f>(8200*1)-O489</f>
        <v>0</v>
      </c>
      <c r="U489">
        <f>+I489+L489-8200</f>
        <v>0</v>
      </c>
    </row>
    <row r="490" spans="1:21" ht="18" customHeight="1">
      <c r="A490" s="709">
        <v>12</v>
      </c>
      <c r="B490" s="710"/>
      <c r="C490" s="710"/>
      <c r="D490" s="710"/>
      <c r="E490" s="710" t="s">
        <v>1161</v>
      </c>
      <c r="F490" s="709" t="s">
        <v>531</v>
      </c>
      <c r="G490" s="712"/>
      <c r="H490" s="665" t="s">
        <v>532</v>
      </c>
      <c r="I490" s="669">
        <v>5970</v>
      </c>
      <c r="J490" s="667">
        <v>19511</v>
      </c>
      <c r="K490" s="668">
        <f t="shared" si="242"/>
        <v>5970</v>
      </c>
      <c r="L490" s="669">
        <v>2230</v>
      </c>
      <c r="M490" s="667">
        <v>19511</v>
      </c>
      <c r="N490" s="670">
        <f t="shared" si="243"/>
        <v>2230</v>
      </c>
      <c r="O490" s="668">
        <f t="shared" si="244"/>
        <v>8200</v>
      </c>
      <c r="P490" s="669">
        <f t="shared" si="245"/>
        <v>410</v>
      </c>
      <c r="Q490" s="667">
        <v>19511</v>
      </c>
      <c r="R490" s="668">
        <f t="shared" si="246"/>
        <v>410</v>
      </c>
      <c r="S490" s="669">
        <f t="shared" si="247"/>
        <v>8610</v>
      </c>
      <c r="T490" s="671">
        <f>(8200*1)-O490</f>
        <v>0</v>
      </c>
      <c r="U490">
        <f>+I490+L490-8200</f>
        <v>0</v>
      </c>
    </row>
    <row r="491" spans="1:21" ht="18" customHeight="1">
      <c r="A491" s="709">
        <v>13</v>
      </c>
      <c r="B491" s="710"/>
      <c r="C491" s="710"/>
      <c r="D491" s="710" t="s">
        <v>1162</v>
      </c>
      <c r="E491" s="710" t="s">
        <v>1163</v>
      </c>
      <c r="F491" s="709" t="s">
        <v>531</v>
      </c>
      <c r="G491" s="712"/>
      <c r="H491" s="665" t="s">
        <v>532</v>
      </c>
      <c r="I491" s="669">
        <v>6460</v>
      </c>
      <c r="J491" s="667">
        <v>19511</v>
      </c>
      <c r="K491" s="668">
        <f t="shared" si="242"/>
        <v>6460</v>
      </c>
      <c r="L491" s="669">
        <v>1740</v>
      </c>
      <c r="M491" s="667">
        <v>19511</v>
      </c>
      <c r="N491" s="670">
        <f t="shared" si="243"/>
        <v>1740</v>
      </c>
      <c r="O491" s="668">
        <f t="shared" si="244"/>
        <v>8200</v>
      </c>
      <c r="P491" s="669">
        <f t="shared" si="245"/>
        <v>410</v>
      </c>
      <c r="Q491" s="667">
        <v>19511</v>
      </c>
      <c r="R491" s="668">
        <f t="shared" si="246"/>
        <v>410</v>
      </c>
      <c r="S491" s="669">
        <f t="shared" si="247"/>
        <v>8610</v>
      </c>
      <c r="T491" s="671">
        <f>(8200*1)-O491</f>
        <v>0</v>
      </c>
      <c r="U491">
        <f>+I491+L491-8200</f>
        <v>0</v>
      </c>
    </row>
    <row r="492" spans="1:21" ht="18" customHeight="1">
      <c r="A492" s="713">
        <v>14</v>
      </c>
      <c r="B492" s="715"/>
      <c r="C492" s="715"/>
      <c r="D492" s="715"/>
      <c r="E492" s="715" t="s">
        <v>1164</v>
      </c>
      <c r="F492" s="713" t="s">
        <v>531</v>
      </c>
      <c r="G492" s="717"/>
      <c r="H492" s="694" t="s">
        <v>532</v>
      </c>
      <c r="I492" s="696">
        <v>6460</v>
      </c>
      <c r="J492" s="667">
        <v>19511</v>
      </c>
      <c r="K492" s="668">
        <f t="shared" si="242"/>
        <v>6460</v>
      </c>
      <c r="L492" s="696">
        <v>1740</v>
      </c>
      <c r="M492" s="667">
        <v>19511</v>
      </c>
      <c r="N492" s="670">
        <f t="shared" si="243"/>
        <v>1740</v>
      </c>
      <c r="O492" s="698">
        <f t="shared" si="244"/>
        <v>8200</v>
      </c>
      <c r="P492" s="669">
        <f t="shared" si="245"/>
        <v>410</v>
      </c>
      <c r="Q492" s="667">
        <v>19511</v>
      </c>
      <c r="R492" s="668">
        <f t="shared" si="246"/>
        <v>410</v>
      </c>
      <c r="S492" s="696">
        <f t="shared" si="247"/>
        <v>8610</v>
      </c>
      <c r="T492" s="671">
        <f>(8200*1)-O492</f>
        <v>0</v>
      </c>
      <c r="U492">
        <f>+I492+L492-8200</f>
        <v>0</v>
      </c>
    </row>
    <row r="493" spans="1:22" ht="18" customHeight="1">
      <c r="A493" s="674"/>
      <c r="B493" s="1147" t="s">
        <v>131</v>
      </c>
      <c r="C493" s="1148"/>
      <c r="D493" s="1148"/>
      <c r="E493" s="1149"/>
      <c r="F493" s="674"/>
      <c r="G493" s="676"/>
      <c r="H493" s="675"/>
      <c r="I493" s="677">
        <f>SUM(I479:I492)</f>
        <v>96400</v>
      </c>
      <c r="J493" s="677"/>
      <c r="K493" s="718">
        <f>SUM(K479:K492)</f>
        <v>96400</v>
      </c>
      <c r="L493" s="677">
        <f>SUM(L479:L492)</f>
        <v>24880</v>
      </c>
      <c r="M493" s="677"/>
      <c r="N493" s="718">
        <f>SUM(N479:N492)</f>
        <v>24880</v>
      </c>
      <c r="O493" s="718"/>
      <c r="P493" s="677">
        <f>SUM(P479:P492)</f>
        <v>5988</v>
      </c>
      <c r="Q493" s="773"/>
      <c r="R493" s="879">
        <f>SUM(R479:R492)</f>
        <v>5988</v>
      </c>
      <c r="S493" s="678">
        <f>SUM(S479:S492)</f>
        <v>127268</v>
      </c>
      <c r="T493" s="699">
        <f>SUM(T479:T492)</f>
        <v>-1520</v>
      </c>
      <c r="V493" t="s">
        <v>637</v>
      </c>
    </row>
    <row r="494" spans="1:21" ht="18" customHeight="1" thickBot="1">
      <c r="A494" s="680"/>
      <c r="B494" s="681"/>
      <c r="C494" s="681"/>
      <c r="D494" s="681"/>
      <c r="E494" s="681"/>
      <c r="F494" s="680"/>
      <c r="G494" s="683"/>
      <c r="H494" s="682"/>
      <c r="I494" s="684"/>
      <c r="J494" s="684"/>
      <c r="K494" s="755"/>
      <c r="L494" s="684"/>
      <c r="M494" s="684"/>
      <c r="N494" s="755"/>
      <c r="O494" s="755"/>
      <c r="P494" s="684"/>
      <c r="Q494" s="780" t="s">
        <v>540</v>
      </c>
      <c r="R494" s="880"/>
      <c r="S494" s="685">
        <f>+S493+T493</f>
        <v>125748</v>
      </c>
      <c r="T494" s="842"/>
      <c r="U494" s="843"/>
    </row>
    <row r="495" spans="1:21" ht="18" customHeight="1" thickTop="1">
      <c r="A495" s="700">
        <v>1</v>
      </c>
      <c r="B495" s="703" t="s">
        <v>66</v>
      </c>
      <c r="C495" s="881" t="s">
        <v>421</v>
      </c>
      <c r="D495" s="793" t="s">
        <v>1165</v>
      </c>
      <c r="E495" s="793" t="s">
        <v>1166</v>
      </c>
      <c r="F495" s="747" t="s">
        <v>531</v>
      </c>
      <c r="G495" s="794"/>
      <c r="H495" s="652" t="s">
        <v>532</v>
      </c>
      <c r="I495" s="656">
        <v>6710</v>
      </c>
      <c r="J495" s="667">
        <v>19511</v>
      </c>
      <c r="K495" s="655">
        <f>I495*1</f>
        <v>6710</v>
      </c>
      <c r="L495" s="656">
        <v>1490</v>
      </c>
      <c r="M495" s="667">
        <v>19511</v>
      </c>
      <c r="N495" s="670">
        <f>L495*1</f>
        <v>1490</v>
      </c>
      <c r="O495" s="655">
        <f>+K495+N495</f>
        <v>8200</v>
      </c>
      <c r="P495" s="656">
        <f>(I495+L495-U495)*5/100</f>
        <v>410</v>
      </c>
      <c r="Q495" s="667">
        <v>19511</v>
      </c>
      <c r="R495" s="668">
        <f>P495*1</f>
        <v>410</v>
      </c>
      <c r="S495" s="707">
        <f>SUM(K495,N495,R495)</f>
        <v>8610</v>
      </c>
      <c r="T495" s="751">
        <f>(8200*1)-O495</f>
        <v>0</v>
      </c>
      <c r="U495" s="659">
        <f>+I495+L495-8200</f>
        <v>0</v>
      </c>
    </row>
    <row r="496" spans="1:21" ht="18" customHeight="1">
      <c r="A496" s="709">
        <v>2</v>
      </c>
      <c r="B496" s="710" t="s">
        <v>1167</v>
      </c>
      <c r="C496" s="711"/>
      <c r="D496" s="710"/>
      <c r="E496" s="710" t="s">
        <v>1168</v>
      </c>
      <c r="F496" s="709" t="s">
        <v>531</v>
      </c>
      <c r="G496" s="712"/>
      <c r="H496" s="665" t="s">
        <v>532</v>
      </c>
      <c r="I496" s="669">
        <v>6710</v>
      </c>
      <c r="J496" s="667">
        <v>19511</v>
      </c>
      <c r="K496" s="668">
        <f>I496*1</f>
        <v>6710</v>
      </c>
      <c r="L496" s="669">
        <v>1490</v>
      </c>
      <c r="M496" s="667">
        <v>19511</v>
      </c>
      <c r="N496" s="670">
        <f>L496*1</f>
        <v>1490</v>
      </c>
      <c r="O496" s="668">
        <f>+K496+N496</f>
        <v>8200</v>
      </c>
      <c r="P496" s="669">
        <f>(I496+L496-U496)*5/100</f>
        <v>410</v>
      </c>
      <c r="Q496" s="667">
        <v>19511</v>
      </c>
      <c r="R496" s="668">
        <f>P496*1</f>
        <v>410</v>
      </c>
      <c r="S496" s="669">
        <f>SUM(K496,N496,R496)</f>
        <v>8610</v>
      </c>
      <c r="T496" s="752">
        <f>(8200*1)-O496</f>
        <v>0</v>
      </c>
      <c r="U496" s="659">
        <f>+I496+L496-8200</f>
        <v>0</v>
      </c>
    </row>
    <row r="497" spans="1:21" ht="18" customHeight="1">
      <c r="A497" s="713">
        <v>3</v>
      </c>
      <c r="B497" s="715"/>
      <c r="C497" s="844"/>
      <c r="D497" s="844"/>
      <c r="E497" s="844" t="s">
        <v>1169</v>
      </c>
      <c r="F497" s="810" t="s">
        <v>531</v>
      </c>
      <c r="G497" s="845"/>
      <c r="H497" s="763" t="s">
        <v>532</v>
      </c>
      <c r="I497" s="803">
        <v>6210</v>
      </c>
      <c r="J497" s="667">
        <v>19511</v>
      </c>
      <c r="K497" s="802">
        <f>I497*1</f>
        <v>6210</v>
      </c>
      <c r="L497" s="803">
        <v>1990</v>
      </c>
      <c r="M497" s="667">
        <v>19511</v>
      </c>
      <c r="N497" s="670">
        <f>L497*1</f>
        <v>1990</v>
      </c>
      <c r="O497" s="802">
        <f>+K497+N497</f>
        <v>8200</v>
      </c>
      <c r="P497" s="803">
        <f>(I497+L497-U497)*5/100</f>
        <v>410</v>
      </c>
      <c r="Q497" s="667">
        <v>19511</v>
      </c>
      <c r="R497" s="668">
        <f>P497*1</f>
        <v>410</v>
      </c>
      <c r="S497" s="803">
        <f>SUM(K497,N497,R497)</f>
        <v>8610</v>
      </c>
      <c r="T497" s="882">
        <f>(8200*1)-O497</f>
        <v>0</v>
      </c>
      <c r="U497" s="659">
        <f>+I497+L497-8200</f>
        <v>0</v>
      </c>
    </row>
    <row r="498" spans="1:22" ht="18" customHeight="1">
      <c r="A498" s="674"/>
      <c r="B498" s="1147" t="s">
        <v>1170</v>
      </c>
      <c r="C498" s="1148"/>
      <c r="D498" s="1148"/>
      <c r="E498" s="1149"/>
      <c r="F498" s="674"/>
      <c r="G498" s="676"/>
      <c r="H498" s="675"/>
      <c r="I498" s="677"/>
      <c r="J498" s="677"/>
      <c r="K498" s="718">
        <f>SUM(K495:K497)</f>
        <v>19630</v>
      </c>
      <c r="L498" s="677"/>
      <c r="M498" s="677"/>
      <c r="N498" s="677"/>
      <c r="O498" s="677">
        <f>SUM(O495:O497)</f>
        <v>24600</v>
      </c>
      <c r="P498" s="677"/>
      <c r="Q498" s="677"/>
      <c r="R498" s="677">
        <f>SUM(R495:R497)</f>
        <v>1230</v>
      </c>
      <c r="S498" s="678">
        <f>SUM(S495:S497)</f>
        <v>25830</v>
      </c>
      <c r="T498" s="754">
        <f>SUM(T495:T497)</f>
        <v>0</v>
      </c>
      <c r="U498" s="659"/>
      <c r="V498" t="s">
        <v>637</v>
      </c>
    </row>
    <row r="499" spans="1:21" ht="18" customHeight="1">
      <c r="A499" s="700">
        <v>1</v>
      </c>
      <c r="B499" s="703" t="s">
        <v>584</v>
      </c>
      <c r="C499" s="703" t="s">
        <v>425</v>
      </c>
      <c r="D499" s="782" t="s">
        <v>1171</v>
      </c>
      <c r="E499" s="703" t="s">
        <v>1172</v>
      </c>
      <c r="F499" s="700" t="s">
        <v>531</v>
      </c>
      <c r="G499" s="705"/>
      <c r="H499" s="706" t="s">
        <v>532</v>
      </c>
      <c r="I499" s="707">
        <v>6210</v>
      </c>
      <c r="J499" s="667">
        <v>19511</v>
      </c>
      <c r="K499" s="687">
        <f aca="true" t="shared" si="248" ref="K499:K512">I499*1</f>
        <v>6210</v>
      </c>
      <c r="L499" s="707">
        <v>1990</v>
      </c>
      <c r="M499" s="667">
        <v>19511</v>
      </c>
      <c r="N499" s="670">
        <f aca="true" t="shared" si="249" ref="N499:N512">L499*1</f>
        <v>1990</v>
      </c>
      <c r="O499" s="687">
        <f aca="true" t="shared" si="250" ref="O499:O512">+K499+N499</f>
        <v>8200</v>
      </c>
      <c r="P499" s="707">
        <f aca="true" t="shared" si="251" ref="P499:P512">(I499+L499)*5/100</f>
        <v>410</v>
      </c>
      <c r="Q499" s="667">
        <v>19511</v>
      </c>
      <c r="R499" s="668">
        <f aca="true" t="shared" si="252" ref="R499:R512">P499*1</f>
        <v>410</v>
      </c>
      <c r="S499" s="707">
        <f aca="true" t="shared" si="253" ref="S499:S512">SUM(K499,N499,R499)</f>
        <v>8610</v>
      </c>
      <c r="T499" s="883">
        <f aca="true" t="shared" si="254" ref="T499:T512">(8200*1)-O499</f>
        <v>0</v>
      </c>
      <c r="U499" s="659">
        <f aca="true" t="shared" si="255" ref="U499:U512">+I499+L499-8200</f>
        <v>0</v>
      </c>
    </row>
    <row r="500" spans="1:21" ht="18" customHeight="1">
      <c r="A500" s="680">
        <v>2</v>
      </c>
      <c r="B500" s="884" t="s">
        <v>1173</v>
      </c>
      <c r="C500" s="884"/>
      <c r="D500" s="885"/>
      <c r="E500" s="884" t="s">
        <v>1174</v>
      </c>
      <c r="F500" s="680"/>
      <c r="G500" s="683"/>
      <c r="H500" s="741"/>
      <c r="I500" s="684">
        <v>6210</v>
      </c>
      <c r="J500" s="667">
        <v>19511</v>
      </c>
      <c r="K500" s="668">
        <f t="shared" si="248"/>
        <v>6210</v>
      </c>
      <c r="L500" s="684">
        <v>1990</v>
      </c>
      <c r="M500" s="667">
        <v>19511</v>
      </c>
      <c r="N500" s="670">
        <f t="shared" si="249"/>
        <v>1990</v>
      </c>
      <c r="O500" s="743">
        <f t="shared" si="250"/>
        <v>8200</v>
      </c>
      <c r="P500" s="707">
        <f t="shared" si="251"/>
        <v>410</v>
      </c>
      <c r="Q500" s="667">
        <v>19511</v>
      </c>
      <c r="R500" s="668">
        <f t="shared" si="252"/>
        <v>410</v>
      </c>
      <c r="S500" s="707">
        <f t="shared" si="253"/>
        <v>8610</v>
      </c>
      <c r="T500" s="752">
        <f t="shared" si="254"/>
        <v>0</v>
      </c>
      <c r="U500" s="659">
        <f t="shared" si="255"/>
        <v>0</v>
      </c>
    </row>
    <row r="501" spans="1:21" ht="18" customHeight="1">
      <c r="A501" s="713">
        <v>3</v>
      </c>
      <c r="B501" s="715"/>
      <c r="C501" s="716" t="s">
        <v>584</v>
      </c>
      <c r="D501" s="715"/>
      <c r="E501" s="715" t="s">
        <v>1175</v>
      </c>
      <c r="F501" s="713" t="s">
        <v>531</v>
      </c>
      <c r="G501" s="717"/>
      <c r="H501" s="694" t="s">
        <v>532</v>
      </c>
      <c r="I501" s="696">
        <v>6210</v>
      </c>
      <c r="J501" s="667">
        <v>19511</v>
      </c>
      <c r="K501" s="668">
        <f t="shared" si="248"/>
        <v>6210</v>
      </c>
      <c r="L501" s="696">
        <f>8200-I501</f>
        <v>1990</v>
      </c>
      <c r="M501" s="667">
        <v>19511</v>
      </c>
      <c r="N501" s="670">
        <f t="shared" si="249"/>
        <v>1990</v>
      </c>
      <c r="O501" s="698">
        <f t="shared" si="250"/>
        <v>8200</v>
      </c>
      <c r="P501" s="707">
        <f t="shared" si="251"/>
        <v>410</v>
      </c>
      <c r="Q501" s="667">
        <v>19511</v>
      </c>
      <c r="R501" s="668">
        <f t="shared" si="252"/>
        <v>410</v>
      </c>
      <c r="S501" s="696">
        <f t="shared" si="253"/>
        <v>8610</v>
      </c>
      <c r="T501" s="752">
        <f t="shared" si="254"/>
        <v>0</v>
      </c>
      <c r="U501" s="659">
        <f t="shared" si="255"/>
        <v>0</v>
      </c>
    </row>
    <row r="502" spans="1:21" ht="18" customHeight="1">
      <c r="A502" s="680">
        <v>4</v>
      </c>
      <c r="B502" s="703"/>
      <c r="C502" s="703"/>
      <c r="D502" s="703"/>
      <c r="E502" s="703" t="s">
        <v>1176</v>
      </c>
      <c r="F502" s="700" t="s">
        <v>531</v>
      </c>
      <c r="G502" s="705"/>
      <c r="H502" s="706" t="s">
        <v>532</v>
      </c>
      <c r="I502" s="684">
        <v>6210</v>
      </c>
      <c r="J502" s="667">
        <v>19511</v>
      </c>
      <c r="K502" s="668">
        <f t="shared" si="248"/>
        <v>6210</v>
      </c>
      <c r="L502" s="707">
        <v>1990</v>
      </c>
      <c r="M502" s="667">
        <v>19511</v>
      </c>
      <c r="N502" s="670">
        <f t="shared" si="249"/>
        <v>1990</v>
      </c>
      <c r="O502" s="687">
        <f t="shared" si="250"/>
        <v>8200</v>
      </c>
      <c r="P502" s="707">
        <f t="shared" si="251"/>
        <v>410</v>
      </c>
      <c r="Q502" s="667">
        <v>19511</v>
      </c>
      <c r="R502" s="668">
        <f t="shared" si="252"/>
        <v>410</v>
      </c>
      <c r="S502" s="707">
        <f t="shared" si="253"/>
        <v>8610</v>
      </c>
      <c r="T502" s="752">
        <f t="shared" si="254"/>
        <v>0</v>
      </c>
      <c r="U502" s="659">
        <f t="shared" si="255"/>
        <v>0</v>
      </c>
    </row>
    <row r="503" spans="1:21" ht="18" customHeight="1">
      <c r="A503" s="713">
        <v>5</v>
      </c>
      <c r="B503" s="715"/>
      <c r="C503" s="716"/>
      <c r="D503" s="715"/>
      <c r="E503" s="715" t="s">
        <v>1177</v>
      </c>
      <c r="F503" s="713" t="s">
        <v>531</v>
      </c>
      <c r="G503" s="717"/>
      <c r="H503" s="694" t="s">
        <v>532</v>
      </c>
      <c r="I503" s="696">
        <v>6210</v>
      </c>
      <c r="J503" s="667">
        <v>19511</v>
      </c>
      <c r="K503" s="668">
        <f t="shared" si="248"/>
        <v>6210</v>
      </c>
      <c r="L503" s="696">
        <f>8200-I503</f>
        <v>1990</v>
      </c>
      <c r="M503" s="667">
        <v>19511</v>
      </c>
      <c r="N503" s="670">
        <f t="shared" si="249"/>
        <v>1990</v>
      </c>
      <c r="O503" s="698">
        <f t="shared" si="250"/>
        <v>8200</v>
      </c>
      <c r="P503" s="707">
        <f t="shared" si="251"/>
        <v>410</v>
      </c>
      <c r="Q503" s="667">
        <v>19511</v>
      </c>
      <c r="R503" s="668">
        <f t="shared" si="252"/>
        <v>410</v>
      </c>
      <c r="S503" s="696">
        <f t="shared" si="253"/>
        <v>8610</v>
      </c>
      <c r="T503" s="752">
        <f t="shared" si="254"/>
        <v>0</v>
      </c>
      <c r="U503" s="659">
        <f t="shared" si="255"/>
        <v>0</v>
      </c>
    </row>
    <row r="504" spans="1:21" ht="18" customHeight="1">
      <c r="A504" s="680">
        <v>6</v>
      </c>
      <c r="B504" s="703"/>
      <c r="C504" s="703"/>
      <c r="D504" s="703"/>
      <c r="E504" s="703" t="s">
        <v>1178</v>
      </c>
      <c r="F504" s="700" t="s">
        <v>531</v>
      </c>
      <c r="G504" s="705"/>
      <c r="H504" s="706" t="s">
        <v>532</v>
      </c>
      <c r="I504" s="684">
        <v>5970</v>
      </c>
      <c r="J504" s="667">
        <v>19511</v>
      </c>
      <c r="K504" s="668">
        <f t="shared" si="248"/>
        <v>5970</v>
      </c>
      <c r="L504" s="707">
        <v>2230</v>
      </c>
      <c r="M504" s="667">
        <v>19511</v>
      </c>
      <c r="N504" s="670">
        <f t="shared" si="249"/>
        <v>2230</v>
      </c>
      <c r="O504" s="687">
        <f t="shared" si="250"/>
        <v>8200</v>
      </c>
      <c r="P504" s="707">
        <f t="shared" si="251"/>
        <v>410</v>
      </c>
      <c r="Q504" s="667">
        <v>19511</v>
      </c>
      <c r="R504" s="668">
        <f t="shared" si="252"/>
        <v>410</v>
      </c>
      <c r="S504" s="707">
        <f t="shared" si="253"/>
        <v>8610</v>
      </c>
      <c r="T504" s="752">
        <f t="shared" si="254"/>
        <v>0</v>
      </c>
      <c r="U504" s="659">
        <f t="shared" si="255"/>
        <v>0</v>
      </c>
    </row>
    <row r="505" spans="1:21" ht="18" customHeight="1">
      <c r="A505" s="713">
        <v>7</v>
      </c>
      <c r="B505" s="710"/>
      <c r="C505" s="711"/>
      <c r="D505" s="710"/>
      <c r="E505" s="710" t="s">
        <v>1179</v>
      </c>
      <c r="F505" s="709" t="s">
        <v>531</v>
      </c>
      <c r="G505" s="712"/>
      <c r="H505" s="665" t="s">
        <v>532</v>
      </c>
      <c r="I505" s="696">
        <v>5760</v>
      </c>
      <c r="J505" s="667">
        <v>19511</v>
      </c>
      <c r="K505" s="668">
        <f t="shared" si="248"/>
        <v>5760</v>
      </c>
      <c r="L505" s="669">
        <v>2440</v>
      </c>
      <c r="M505" s="667">
        <v>19511</v>
      </c>
      <c r="N505" s="670">
        <f t="shared" si="249"/>
        <v>2440</v>
      </c>
      <c r="O505" s="668">
        <f t="shared" si="250"/>
        <v>8200</v>
      </c>
      <c r="P505" s="707">
        <f t="shared" si="251"/>
        <v>410</v>
      </c>
      <c r="Q505" s="667">
        <v>19511</v>
      </c>
      <c r="R505" s="668">
        <f t="shared" si="252"/>
        <v>410</v>
      </c>
      <c r="S505" s="669">
        <f t="shared" si="253"/>
        <v>8610</v>
      </c>
      <c r="T505" s="752">
        <f t="shared" si="254"/>
        <v>0</v>
      </c>
      <c r="U505" s="659">
        <f t="shared" si="255"/>
        <v>0</v>
      </c>
    </row>
    <row r="506" spans="1:21" ht="18" customHeight="1">
      <c r="A506" s="680">
        <v>8</v>
      </c>
      <c r="B506" s="715"/>
      <c r="C506" s="715"/>
      <c r="D506" s="715" t="s">
        <v>1180</v>
      </c>
      <c r="E506" s="715" t="s">
        <v>1181</v>
      </c>
      <c r="F506" s="713" t="s">
        <v>531</v>
      </c>
      <c r="G506" s="717"/>
      <c r="H506" s="694" t="s">
        <v>532</v>
      </c>
      <c r="I506" s="684">
        <v>6210</v>
      </c>
      <c r="J506" s="667">
        <v>19511</v>
      </c>
      <c r="K506" s="668">
        <f t="shared" si="248"/>
        <v>6210</v>
      </c>
      <c r="L506" s="696">
        <v>1990</v>
      </c>
      <c r="M506" s="667">
        <v>19511</v>
      </c>
      <c r="N506" s="670">
        <f t="shared" si="249"/>
        <v>1990</v>
      </c>
      <c r="O506" s="698">
        <f t="shared" si="250"/>
        <v>8200</v>
      </c>
      <c r="P506" s="707">
        <f t="shared" si="251"/>
        <v>410</v>
      </c>
      <c r="Q506" s="667">
        <v>19511</v>
      </c>
      <c r="R506" s="668">
        <f t="shared" si="252"/>
        <v>410</v>
      </c>
      <c r="S506" s="696">
        <f t="shared" si="253"/>
        <v>8610</v>
      </c>
      <c r="T506" s="752">
        <f t="shared" si="254"/>
        <v>0</v>
      </c>
      <c r="U506" s="659">
        <f t="shared" si="255"/>
        <v>0</v>
      </c>
    </row>
    <row r="507" spans="1:21" ht="18" customHeight="1">
      <c r="A507" s="713">
        <v>9</v>
      </c>
      <c r="B507" s="787"/>
      <c r="C507" s="787"/>
      <c r="D507" s="787"/>
      <c r="E507" s="788" t="s">
        <v>1182</v>
      </c>
      <c r="F507" s="786" t="s">
        <v>531</v>
      </c>
      <c r="G507" s="789"/>
      <c r="H507" s="706" t="s">
        <v>532</v>
      </c>
      <c r="I507" s="696">
        <v>6210</v>
      </c>
      <c r="J507" s="667">
        <v>19511</v>
      </c>
      <c r="K507" s="668">
        <f t="shared" si="248"/>
        <v>6210</v>
      </c>
      <c r="L507" s="707">
        <v>1990</v>
      </c>
      <c r="M507" s="667">
        <v>19511</v>
      </c>
      <c r="N507" s="670">
        <f t="shared" si="249"/>
        <v>1990</v>
      </c>
      <c r="O507" s="687">
        <f t="shared" si="250"/>
        <v>8200</v>
      </c>
      <c r="P507" s="707">
        <f t="shared" si="251"/>
        <v>410</v>
      </c>
      <c r="Q507" s="667">
        <v>19511</v>
      </c>
      <c r="R507" s="668">
        <f t="shared" si="252"/>
        <v>410</v>
      </c>
      <c r="S507" s="688">
        <f t="shared" si="253"/>
        <v>8610</v>
      </c>
      <c r="T507" s="752">
        <f t="shared" si="254"/>
        <v>0</v>
      </c>
      <c r="U507" s="659">
        <f t="shared" si="255"/>
        <v>0</v>
      </c>
    </row>
    <row r="508" spans="1:21" ht="18" customHeight="1">
      <c r="A508" s="680">
        <v>10</v>
      </c>
      <c r="B508" s="661"/>
      <c r="C508" s="711"/>
      <c r="D508" s="661"/>
      <c r="E508" s="663" t="s">
        <v>1183</v>
      </c>
      <c r="F508" s="660" t="s">
        <v>531</v>
      </c>
      <c r="G508" s="664"/>
      <c r="H508" s="665" t="s">
        <v>532</v>
      </c>
      <c r="I508" s="684">
        <v>6210</v>
      </c>
      <c r="J508" s="667">
        <v>19511</v>
      </c>
      <c r="K508" s="668">
        <f t="shared" si="248"/>
        <v>6210</v>
      </c>
      <c r="L508" s="696">
        <v>1990</v>
      </c>
      <c r="M508" s="667">
        <v>19511</v>
      </c>
      <c r="N508" s="670">
        <f t="shared" si="249"/>
        <v>1990</v>
      </c>
      <c r="O508" s="668">
        <f t="shared" si="250"/>
        <v>8200</v>
      </c>
      <c r="P508" s="707">
        <f t="shared" si="251"/>
        <v>410</v>
      </c>
      <c r="Q508" s="667">
        <v>19511</v>
      </c>
      <c r="R508" s="668">
        <f t="shared" si="252"/>
        <v>410</v>
      </c>
      <c r="S508" s="666">
        <f t="shared" si="253"/>
        <v>8610</v>
      </c>
      <c r="T508" s="752">
        <f t="shared" si="254"/>
        <v>0</v>
      </c>
      <c r="U508" s="659">
        <f t="shared" si="255"/>
        <v>0</v>
      </c>
    </row>
    <row r="509" spans="1:21" ht="18" customHeight="1">
      <c r="A509" s="713">
        <v>11</v>
      </c>
      <c r="B509" s="661"/>
      <c r="C509" s="661"/>
      <c r="D509" s="661"/>
      <c r="E509" s="663" t="s">
        <v>1184</v>
      </c>
      <c r="F509" s="660" t="s">
        <v>531</v>
      </c>
      <c r="G509" s="664"/>
      <c r="H509" s="665" t="s">
        <v>532</v>
      </c>
      <c r="I509" s="696">
        <v>6210</v>
      </c>
      <c r="J509" s="667">
        <v>19511</v>
      </c>
      <c r="K509" s="668">
        <f t="shared" si="248"/>
        <v>6210</v>
      </c>
      <c r="L509" s="707">
        <v>1990</v>
      </c>
      <c r="M509" s="667">
        <v>19511</v>
      </c>
      <c r="N509" s="670">
        <f t="shared" si="249"/>
        <v>1990</v>
      </c>
      <c r="O509" s="668">
        <f t="shared" si="250"/>
        <v>8200</v>
      </c>
      <c r="P509" s="707">
        <f t="shared" si="251"/>
        <v>410</v>
      </c>
      <c r="Q509" s="667">
        <v>19511</v>
      </c>
      <c r="R509" s="668">
        <f t="shared" si="252"/>
        <v>410</v>
      </c>
      <c r="S509" s="666">
        <f t="shared" si="253"/>
        <v>8610</v>
      </c>
      <c r="T509" s="752">
        <f t="shared" si="254"/>
        <v>0</v>
      </c>
      <c r="U509" s="659">
        <f t="shared" si="255"/>
        <v>0</v>
      </c>
    </row>
    <row r="510" spans="1:21" ht="18" customHeight="1">
      <c r="A510" s="680">
        <v>12</v>
      </c>
      <c r="B510" s="661"/>
      <c r="C510" s="661"/>
      <c r="D510" s="661"/>
      <c r="E510" s="663" t="s">
        <v>1185</v>
      </c>
      <c r="F510" s="660" t="s">
        <v>531</v>
      </c>
      <c r="G510" s="664"/>
      <c r="H510" s="665" t="s">
        <v>532</v>
      </c>
      <c r="I510" s="684">
        <v>5970</v>
      </c>
      <c r="J510" s="667">
        <v>19511</v>
      </c>
      <c r="K510" s="668">
        <f t="shared" si="248"/>
        <v>5970</v>
      </c>
      <c r="L510" s="669">
        <v>2230</v>
      </c>
      <c r="M510" s="667">
        <v>19511</v>
      </c>
      <c r="N510" s="670">
        <f t="shared" si="249"/>
        <v>2230</v>
      </c>
      <c r="O510" s="668">
        <f t="shared" si="250"/>
        <v>8200</v>
      </c>
      <c r="P510" s="707">
        <f t="shared" si="251"/>
        <v>410</v>
      </c>
      <c r="Q510" s="667">
        <v>19511</v>
      </c>
      <c r="R510" s="668">
        <f t="shared" si="252"/>
        <v>410</v>
      </c>
      <c r="S510" s="666">
        <f t="shared" si="253"/>
        <v>8610</v>
      </c>
      <c r="T510" s="752">
        <f t="shared" si="254"/>
        <v>0</v>
      </c>
      <c r="U510" s="659">
        <f t="shared" si="255"/>
        <v>0</v>
      </c>
    </row>
    <row r="511" spans="1:21" ht="18" customHeight="1">
      <c r="A511" s="713">
        <v>13</v>
      </c>
      <c r="B511" s="661"/>
      <c r="C511" s="661"/>
      <c r="D511" s="661" t="s">
        <v>1186</v>
      </c>
      <c r="E511" s="663" t="s">
        <v>1187</v>
      </c>
      <c r="F511" s="660" t="s">
        <v>531</v>
      </c>
      <c r="G511" s="664"/>
      <c r="H511" s="664" t="s">
        <v>532</v>
      </c>
      <c r="I511" s="696">
        <v>6210</v>
      </c>
      <c r="J511" s="667">
        <v>19511</v>
      </c>
      <c r="K511" s="668">
        <f t="shared" si="248"/>
        <v>6210</v>
      </c>
      <c r="L511" s="669">
        <v>1990</v>
      </c>
      <c r="M511" s="667">
        <v>19511</v>
      </c>
      <c r="N511" s="670">
        <f t="shared" si="249"/>
        <v>1990</v>
      </c>
      <c r="O511" s="668">
        <f t="shared" si="250"/>
        <v>8200</v>
      </c>
      <c r="P511" s="707">
        <f t="shared" si="251"/>
        <v>410</v>
      </c>
      <c r="Q511" s="667">
        <v>19511</v>
      </c>
      <c r="R511" s="668">
        <f t="shared" si="252"/>
        <v>410</v>
      </c>
      <c r="S511" s="666">
        <f t="shared" si="253"/>
        <v>8610</v>
      </c>
      <c r="T511" s="752">
        <f t="shared" si="254"/>
        <v>0</v>
      </c>
      <c r="U511" s="659">
        <f t="shared" si="255"/>
        <v>0</v>
      </c>
    </row>
    <row r="512" spans="1:21" ht="18" customHeight="1">
      <c r="A512" s="680">
        <v>14</v>
      </c>
      <c r="B512" s="661"/>
      <c r="C512" s="661"/>
      <c r="D512" s="661"/>
      <c r="E512" s="663" t="s">
        <v>1188</v>
      </c>
      <c r="F512" s="660" t="s">
        <v>531</v>
      </c>
      <c r="G512" s="664"/>
      <c r="H512" s="665" t="s">
        <v>532</v>
      </c>
      <c r="I512" s="684">
        <v>5760</v>
      </c>
      <c r="J512" s="667">
        <v>19511</v>
      </c>
      <c r="K512" s="802">
        <f t="shared" si="248"/>
        <v>5760</v>
      </c>
      <c r="L512" s="669">
        <v>2440</v>
      </c>
      <c r="M512" s="667">
        <v>19511</v>
      </c>
      <c r="N512" s="670">
        <f t="shared" si="249"/>
        <v>2440</v>
      </c>
      <c r="O512" s="668">
        <f t="shared" si="250"/>
        <v>8200</v>
      </c>
      <c r="P512" s="707">
        <f t="shared" si="251"/>
        <v>410</v>
      </c>
      <c r="Q512" s="667">
        <v>19511</v>
      </c>
      <c r="R512" s="668">
        <f t="shared" si="252"/>
        <v>410</v>
      </c>
      <c r="S512" s="666">
        <f t="shared" si="253"/>
        <v>8610</v>
      </c>
      <c r="T512" s="882">
        <f t="shared" si="254"/>
        <v>0</v>
      </c>
      <c r="U512" s="659">
        <f t="shared" si="255"/>
        <v>0</v>
      </c>
    </row>
    <row r="513" spans="1:21" ht="18" customHeight="1">
      <c r="A513" s="674"/>
      <c r="B513" s="1147" t="s">
        <v>1189</v>
      </c>
      <c r="C513" s="1148"/>
      <c r="D513" s="1148"/>
      <c r="E513" s="1149"/>
      <c r="F513" s="674"/>
      <c r="G513" s="676"/>
      <c r="H513" s="675"/>
      <c r="I513" s="677"/>
      <c r="J513" s="677"/>
      <c r="K513" s="677">
        <f>SUM(K499:K512)</f>
        <v>85560</v>
      </c>
      <c r="L513" s="677"/>
      <c r="M513" s="677"/>
      <c r="N513" s="725"/>
      <c r="O513" s="677">
        <f>SUM(O499:O512)</f>
        <v>114800</v>
      </c>
      <c r="P513" s="677"/>
      <c r="Q513" s="773"/>
      <c r="R513" s="677">
        <f>SUM(R499:R512)</f>
        <v>5740</v>
      </c>
      <c r="S513" s="677">
        <f>SUM(S499:S512)</f>
        <v>120540</v>
      </c>
      <c r="T513" s="754">
        <f>SUM(T507:T512)</f>
        <v>0</v>
      </c>
      <c r="U513" s="659"/>
    </row>
    <row r="514" spans="1:21" ht="18" customHeight="1">
      <c r="A514" s="700">
        <v>1</v>
      </c>
      <c r="B514" s="703" t="s">
        <v>66</v>
      </c>
      <c r="C514" s="703" t="s">
        <v>429</v>
      </c>
      <c r="D514" s="703" t="s">
        <v>1190</v>
      </c>
      <c r="E514" s="703" t="s">
        <v>1191</v>
      </c>
      <c r="F514" s="700" t="s">
        <v>531</v>
      </c>
      <c r="G514" s="705"/>
      <c r="H514" s="706" t="s">
        <v>532</v>
      </c>
      <c r="I514" s="707">
        <v>6460</v>
      </c>
      <c r="J514" s="667">
        <v>19511</v>
      </c>
      <c r="K514" s="687">
        <f>I514*1</f>
        <v>6460</v>
      </c>
      <c r="L514" s="707">
        <v>1740</v>
      </c>
      <c r="M514" s="667">
        <v>19511</v>
      </c>
      <c r="N514" s="670">
        <f>L514*1</f>
        <v>1740</v>
      </c>
      <c r="O514" s="687">
        <f>+K514+N514</f>
        <v>8200</v>
      </c>
      <c r="P514" s="707">
        <f>(I514+L514-U514)*5/100</f>
        <v>410</v>
      </c>
      <c r="Q514" s="667">
        <v>19511</v>
      </c>
      <c r="R514" s="668">
        <f>P514*1</f>
        <v>410</v>
      </c>
      <c r="S514" s="707">
        <f>SUM(K514,N514,R514)</f>
        <v>8610</v>
      </c>
      <c r="T514" s="689">
        <f>(8200*1)-O514</f>
        <v>0</v>
      </c>
      <c r="U514">
        <f>+I514+L514-8200</f>
        <v>0</v>
      </c>
    </row>
    <row r="515" spans="1:21" ht="18" customHeight="1">
      <c r="A515" s="709">
        <v>2</v>
      </c>
      <c r="B515" s="710" t="s">
        <v>1192</v>
      </c>
      <c r="C515" s="710"/>
      <c r="D515" s="710"/>
      <c r="E515" s="710" t="s">
        <v>1193</v>
      </c>
      <c r="F515" s="709" t="s">
        <v>531</v>
      </c>
      <c r="G515" s="712"/>
      <c r="H515" s="665" t="s">
        <v>532</v>
      </c>
      <c r="I515" s="669">
        <v>6460</v>
      </c>
      <c r="J515" s="667">
        <v>19511</v>
      </c>
      <c r="K515" s="668">
        <f>I515*1</f>
        <v>6460</v>
      </c>
      <c r="L515" s="669">
        <f>8200-I515</f>
        <v>1740</v>
      </c>
      <c r="M515" s="667">
        <v>19511</v>
      </c>
      <c r="N515" s="670">
        <f>L515*1</f>
        <v>1740</v>
      </c>
      <c r="O515" s="668">
        <f>+K515+N515</f>
        <v>8200</v>
      </c>
      <c r="P515" s="669">
        <f>(I515+L515-U515)*5/100</f>
        <v>410</v>
      </c>
      <c r="Q515" s="667">
        <v>19511</v>
      </c>
      <c r="R515" s="668">
        <f>P515*1</f>
        <v>410</v>
      </c>
      <c r="S515" s="669">
        <f>SUM(K515,N515,R515)</f>
        <v>8610</v>
      </c>
      <c r="T515" s="689">
        <f>(8200*1)-O515</f>
        <v>0</v>
      </c>
      <c r="U515">
        <f>+I515+L515-8200</f>
        <v>0</v>
      </c>
    </row>
    <row r="516" spans="1:21" ht="18" customHeight="1">
      <c r="A516" s="709">
        <v>3</v>
      </c>
      <c r="B516" s="710"/>
      <c r="C516" s="710"/>
      <c r="D516" s="710" t="s">
        <v>1194</v>
      </c>
      <c r="E516" s="710" t="s">
        <v>1195</v>
      </c>
      <c r="F516" s="709" t="s">
        <v>531</v>
      </c>
      <c r="G516" s="712"/>
      <c r="H516" s="665" t="s">
        <v>532</v>
      </c>
      <c r="I516" s="669">
        <v>6460</v>
      </c>
      <c r="J516" s="667">
        <v>19511</v>
      </c>
      <c r="K516" s="668">
        <f>I516*1</f>
        <v>6460</v>
      </c>
      <c r="L516" s="669">
        <f>8200-I516</f>
        <v>1740</v>
      </c>
      <c r="M516" s="667">
        <v>19511</v>
      </c>
      <c r="N516" s="670">
        <f>L516*1</f>
        <v>1740</v>
      </c>
      <c r="O516" s="668">
        <f>+K516+N516</f>
        <v>8200</v>
      </c>
      <c r="P516" s="669">
        <f>(I516+L516-U516)*5/100</f>
        <v>410</v>
      </c>
      <c r="Q516" s="667">
        <v>19511</v>
      </c>
      <c r="R516" s="668">
        <f>P516*1</f>
        <v>410</v>
      </c>
      <c r="S516" s="669">
        <f>SUM(K516,N516,R516)</f>
        <v>8610</v>
      </c>
      <c r="T516" s="689">
        <f>(8200*1)-O516</f>
        <v>0</v>
      </c>
      <c r="U516">
        <f>+I516+L516-8200</f>
        <v>0</v>
      </c>
    </row>
    <row r="517" spans="1:21" ht="18" customHeight="1">
      <c r="A517" s="709">
        <v>4</v>
      </c>
      <c r="B517" s="710"/>
      <c r="C517" s="710"/>
      <c r="D517" s="710"/>
      <c r="E517" s="710" t="s">
        <v>1196</v>
      </c>
      <c r="F517" s="709" t="s">
        <v>531</v>
      </c>
      <c r="G517" s="712"/>
      <c r="H517" s="665" t="s">
        <v>532</v>
      </c>
      <c r="I517" s="669">
        <v>6460</v>
      </c>
      <c r="J517" s="667">
        <v>19511</v>
      </c>
      <c r="K517" s="668">
        <f>I517*1</f>
        <v>6460</v>
      </c>
      <c r="L517" s="669">
        <f>8200-I517</f>
        <v>1740</v>
      </c>
      <c r="M517" s="667">
        <v>19511</v>
      </c>
      <c r="N517" s="670">
        <f>L517*1</f>
        <v>1740</v>
      </c>
      <c r="O517" s="668">
        <f>+K517+N517</f>
        <v>8200</v>
      </c>
      <c r="P517" s="669">
        <f>(I517+L517-U517)*5/100</f>
        <v>410</v>
      </c>
      <c r="Q517" s="667">
        <v>19511</v>
      </c>
      <c r="R517" s="668">
        <f>P517*1</f>
        <v>410</v>
      </c>
      <c r="S517" s="669">
        <f>SUM(K517,N517,R517)</f>
        <v>8610</v>
      </c>
      <c r="T517" s="689">
        <f>(8200*1)-O517</f>
        <v>0</v>
      </c>
      <c r="U517">
        <f>+I517+L517-8200</f>
        <v>0</v>
      </c>
    </row>
    <row r="518" spans="1:21" ht="18" customHeight="1">
      <c r="A518" s="713">
        <v>5</v>
      </c>
      <c r="B518" s="715"/>
      <c r="C518" s="715"/>
      <c r="D518" s="715"/>
      <c r="E518" s="715" t="s">
        <v>1197</v>
      </c>
      <c r="F518" s="713" t="s">
        <v>531</v>
      </c>
      <c r="G518" s="717"/>
      <c r="H518" s="694" t="s">
        <v>532</v>
      </c>
      <c r="I518" s="696">
        <v>5760</v>
      </c>
      <c r="J518" s="667">
        <v>19511</v>
      </c>
      <c r="K518" s="668">
        <f>I518*1</f>
        <v>5760</v>
      </c>
      <c r="L518" s="696">
        <f>8200-I518</f>
        <v>2440</v>
      </c>
      <c r="M518" s="667">
        <v>19511</v>
      </c>
      <c r="N518" s="670">
        <f>L518*1</f>
        <v>2440</v>
      </c>
      <c r="O518" s="698">
        <f>+K518+N518</f>
        <v>8200</v>
      </c>
      <c r="P518" s="669">
        <f>(I518+L518-U518)*5/100</f>
        <v>410</v>
      </c>
      <c r="Q518" s="667">
        <v>19511</v>
      </c>
      <c r="R518" s="668">
        <f>P518*1</f>
        <v>410</v>
      </c>
      <c r="S518" s="696">
        <f>SUM(K518,N518,R518)</f>
        <v>8610</v>
      </c>
      <c r="T518" s="689">
        <f>(8200*1)-O518</f>
        <v>0</v>
      </c>
      <c r="U518">
        <f>+I518+L518-8200</f>
        <v>0</v>
      </c>
    </row>
    <row r="519" spans="1:20" ht="18" customHeight="1">
      <c r="A519" s="674"/>
      <c r="B519" s="1147" t="s">
        <v>1198</v>
      </c>
      <c r="C519" s="1148"/>
      <c r="D519" s="1148"/>
      <c r="E519" s="1149"/>
      <c r="F519" s="674"/>
      <c r="G519" s="676"/>
      <c r="H519" s="675"/>
      <c r="I519" s="677">
        <f>SUM(I514:I518)</f>
        <v>31600</v>
      </c>
      <c r="J519" s="677"/>
      <c r="K519" s="718">
        <f>SUM(K514:K518)</f>
        <v>31600</v>
      </c>
      <c r="L519" s="677">
        <f>SUM(L514:L518)</f>
        <v>9400</v>
      </c>
      <c r="M519" s="677"/>
      <c r="N519" s="718">
        <f>SUM(N514:N518)</f>
        <v>9400</v>
      </c>
      <c r="O519" s="718"/>
      <c r="P519" s="677"/>
      <c r="Q519" s="773"/>
      <c r="R519" s="879">
        <f>SUM(R514:R518)</f>
        <v>2050</v>
      </c>
      <c r="S519" s="678">
        <f>SUM(S514:S518)</f>
        <v>43050</v>
      </c>
      <c r="T519" s="719"/>
    </row>
    <row r="520" spans="1:21" ht="18" customHeight="1">
      <c r="A520" s="700">
        <v>1</v>
      </c>
      <c r="B520" s="703" t="s">
        <v>66</v>
      </c>
      <c r="C520" s="703" t="s">
        <v>417</v>
      </c>
      <c r="D520" s="703" t="s">
        <v>1199</v>
      </c>
      <c r="E520" s="703" t="s">
        <v>1200</v>
      </c>
      <c r="F520" s="700" t="s">
        <v>531</v>
      </c>
      <c r="G520" s="705"/>
      <c r="H520" s="706" t="s">
        <v>532</v>
      </c>
      <c r="I520" s="707">
        <v>6710</v>
      </c>
      <c r="J520" s="667">
        <v>19511</v>
      </c>
      <c r="K520" s="687">
        <f>I520*1</f>
        <v>6710</v>
      </c>
      <c r="L520" s="707">
        <v>1490</v>
      </c>
      <c r="M520" s="667">
        <v>19511</v>
      </c>
      <c r="N520" s="670">
        <f>L520*1</f>
        <v>1490</v>
      </c>
      <c r="O520" s="687">
        <f>+K520+N520</f>
        <v>8200</v>
      </c>
      <c r="P520" s="707">
        <f>(I520+L520-U520)*5/100</f>
        <v>410</v>
      </c>
      <c r="Q520" s="667">
        <v>19511</v>
      </c>
      <c r="R520" s="668">
        <f>P520*1</f>
        <v>410</v>
      </c>
      <c r="S520" s="707">
        <f>SUM(K520,N520,R520)</f>
        <v>8610</v>
      </c>
      <c r="T520" s="689">
        <f>(8200*1)-O520</f>
        <v>0</v>
      </c>
      <c r="U520">
        <f>+I520+L520-8200</f>
        <v>0</v>
      </c>
    </row>
    <row r="521" spans="1:21" ht="18" customHeight="1">
      <c r="A521" s="709">
        <v>2</v>
      </c>
      <c r="B521" s="710" t="s">
        <v>1201</v>
      </c>
      <c r="C521" s="710"/>
      <c r="D521" s="710" t="s">
        <v>1202</v>
      </c>
      <c r="E521" s="710" t="s">
        <v>1203</v>
      </c>
      <c r="F521" s="709" t="s">
        <v>531</v>
      </c>
      <c r="G521" s="712"/>
      <c r="H521" s="665" t="s">
        <v>532</v>
      </c>
      <c r="I521" s="669">
        <v>6710</v>
      </c>
      <c r="J521" s="667">
        <v>19511</v>
      </c>
      <c r="K521" s="668">
        <f>I521*1</f>
        <v>6710</v>
      </c>
      <c r="L521" s="669">
        <v>1490</v>
      </c>
      <c r="M521" s="667">
        <v>19511</v>
      </c>
      <c r="N521" s="670">
        <f>L521*1</f>
        <v>1490</v>
      </c>
      <c r="O521" s="668">
        <f>+K521+N521</f>
        <v>8200</v>
      </c>
      <c r="P521" s="669">
        <f>(I521+L521-U521)*5/100</f>
        <v>410</v>
      </c>
      <c r="Q521" s="667">
        <v>19511</v>
      </c>
      <c r="R521" s="668">
        <f>P521*1</f>
        <v>410</v>
      </c>
      <c r="S521" s="669">
        <f>SUM(K521,N521,R521)</f>
        <v>8610</v>
      </c>
      <c r="T521" s="671">
        <f>(8200*1)-O521</f>
        <v>0</v>
      </c>
      <c r="U521">
        <f>+I521+L521-8200</f>
        <v>0</v>
      </c>
    </row>
    <row r="522" spans="1:21" ht="18" customHeight="1">
      <c r="A522" s="709">
        <v>3</v>
      </c>
      <c r="B522" s="710"/>
      <c r="C522" s="710"/>
      <c r="D522" s="710"/>
      <c r="E522" s="710" t="s">
        <v>1204</v>
      </c>
      <c r="F522" s="709" t="s">
        <v>531</v>
      </c>
      <c r="G522" s="712"/>
      <c r="H522" s="665" t="s">
        <v>532</v>
      </c>
      <c r="I522" s="669">
        <v>6710</v>
      </c>
      <c r="J522" s="667">
        <v>19511</v>
      </c>
      <c r="K522" s="668">
        <f>I522*1</f>
        <v>6710</v>
      </c>
      <c r="L522" s="669">
        <v>1490</v>
      </c>
      <c r="M522" s="667">
        <v>19511</v>
      </c>
      <c r="N522" s="670">
        <f>L522*1</f>
        <v>1490</v>
      </c>
      <c r="O522" s="668">
        <f>+K522+N522</f>
        <v>8200</v>
      </c>
      <c r="P522" s="669">
        <f>(I522+L522-U522)*5/100</f>
        <v>410</v>
      </c>
      <c r="Q522" s="667">
        <v>19511</v>
      </c>
      <c r="R522" s="668">
        <f>P522*1</f>
        <v>410</v>
      </c>
      <c r="S522" s="669">
        <f>SUM(K522,N522,R522)</f>
        <v>8610</v>
      </c>
      <c r="T522" s="671">
        <f>(8200*1)-O522</f>
        <v>0</v>
      </c>
      <c r="U522">
        <f>+I522+L522-8200</f>
        <v>0</v>
      </c>
    </row>
    <row r="523" spans="1:21" ht="18" customHeight="1">
      <c r="A523" s="713">
        <v>4</v>
      </c>
      <c r="B523" s="715"/>
      <c r="C523" s="715"/>
      <c r="D523" s="715"/>
      <c r="E523" s="715" t="s">
        <v>1205</v>
      </c>
      <c r="F523" s="713" t="s">
        <v>531</v>
      </c>
      <c r="G523" s="717"/>
      <c r="H523" s="694" t="s">
        <v>532</v>
      </c>
      <c r="I523" s="696">
        <v>6980</v>
      </c>
      <c r="J523" s="667">
        <v>19511</v>
      </c>
      <c r="K523" s="698">
        <f>I523*1</f>
        <v>6980</v>
      </c>
      <c r="L523" s="696">
        <v>1220</v>
      </c>
      <c r="M523" s="667">
        <v>19511</v>
      </c>
      <c r="N523" s="670">
        <f>L523*1</f>
        <v>1220</v>
      </c>
      <c r="O523" s="698">
        <f>+K523+N523</f>
        <v>8200</v>
      </c>
      <c r="P523" s="696">
        <f>(I523+L523-U523)*5/100</f>
        <v>410</v>
      </c>
      <c r="Q523" s="667">
        <v>19511</v>
      </c>
      <c r="R523" s="668">
        <f>P523*1</f>
        <v>410</v>
      </c>
      <c r="S523" s="696">
        <f>SUM(K523,N523,R523)</f>
        <v>8610</v>
      </c>
      <c r="T523" s="671">
        <f>(8200*1)-O523</f>
        <v>0</v>
      </c>
      <c r="U523">
        <f>+I523+L523-8200</f>
        <v>0</v>
      </c>
    </row>
    <row r="524" spans="1:20" ht="18" customHeight="1">
      <c r="A524" s="674"/>
      <c r="B524" s="1147" t="s">
        <v>1206</v>
      </c>
      <c r="C524" s="1148"/>
      <c r="D524" s="1148"/>
      <c r="E524" s="1149"/>
      <c r="F524" s="674"/>
      <c r="G524" s="676"/>
      <c r="H524" s="675"/>
      <c r="I524" s="677"/>
      <c r="J524" s="677"/>
      <c r="K524" s="718">
        <f>SUM(K520:K523)</f>
        <v>27110</v>
      </c>
      <c r="L524" s="677"/>
      <c r="M524" s="677"/>
      <c r="N524" s="718">
        <f>SUM(N520:N523)</f>
        <v>5690</v>
      </c>
      <c r="O524" s="718"/>
      <c r="P524" s="677"/>
      <c r="Q524" s="773"/>
      <c r="R524" s="879">
        <f>SUM(R520:R523)</f>
        <v>1640</v>
      </c>
      <c r="S524" s="678">
        <f>SUM(S520:S523)</f>
        <v>34440</v>
      </c>
      <c r="T524" s="719"/>
    </row>
    <row r="525" spans="1:21" ht="18" customHeight="1">
      <c r="A525" s="700">
        <v>1</v>
      </c>
      <c r="B525" s="703" t="s">
        <v>66</v>
      </c>
      <c r="C525" s="703" t="s">
        <v>275</v>
      </c>
      <c r="D525" s="703" t="s">
        <v>1207</v>
      </c>
      <c r="E525" s="703" t="s">
        <v>1208</v>
      </c>
      <c r="F525" s="700" t="s">
        <v>531</v>
      </c>
      <c r="G525" s="705"/>
      <c r="H525" s="706" t="s">
        <v>532</v>
      </c>
      <c r="I525" s="707">
        <v>6210</v>
      </c>
      <c r="J525" s="667">
        <v>19511</v>
      </c>
      <c r="K525" s="687">
        <f aca="true" t="shared" si="256" ref="K525:K550">I525*1</f>
        <v>6210</v>
      </c>
      <c r="L525" s="707">
        <f aca="true" t="shared" si="257" ref="L525:L550">8200-I525</f>
        <v>1990</v>
      </c>
      <c r="M525" s="667">
        <v>19511</v>
      </c>
      <c r="N525" s="670">
        <f aca="true" t="shared" si="258" ref="N525:N550">L525*1</f>
        <v>1990</v>
      </c>
      <c r="O525" s="687">
        <f aca="true" t="shared" si="259" ref="O525:O550">+K525+N525</f>
        <v>8200</v>
      </c>
      <c r="P525" s="707">
        <f aca="true" t="shared" si="260" ref="P525:P550">(I525+L525-U525)*5/100</f>
        <v>410</v>
      </c>
      <c r="Q525" s="667">
        <v>19511</v>
      </c>
      <c r="R525" s="668">
        <f aca="true" t="shared" si="261" ref="R525:R550">P525*1</f>
        <v>410</v>
      </c>
      <c r="S525" s="707">
        <f aca="true" t="shared" si="262" ref="S525:S550">SUM(K525,N525,R525)</f>
        <v>8610</v>
      </c>
      <c r="T525" s="722">
        <f aca="true" t="shared" si="263" ref="T525:T550">(8200*1)-O525</f>
        <v>0</v>
      </c>
      <c r="U525">
        <f aca="true" t="shared" si="264" ref="U525:U550">+I525+L525-8200</f>
        <v>0</v>
      </c>
    </row>
    <row r="526" spans="1:21" ht="18" customHeight="1">
      <c r="A526" s="709">
        <v>2</v>
      </c>
      <c r="B526" s="710" t="s">
        <v>1209</v>
      </c>
      <c r="C526" s="710"/>
      <c r="D526" s="710"/>
      <c r="E526" s="710" t="s">
        <v>1210</v>
      </c>
      <c r="F526" s="709" t="s">
        <v>531</v>
      </c>
      <c r="G526" s="712"/>
      <c r="H526" s="665" t="s">
        <v>532</v>
      </c>
      <c r="I526" s="669">
        <v>6210</v>
      </c>
      <c r="J526" s="667">
        <v>19511</v>
      </c>
      <c r="K526" s="668">
        <f t="shared" si="256"/>
        <v>6210</v>
      </c>
      <c r="L526" s="669">
        <f t="shared" si="257"/>
        <v>1990</v>
      </c>
      <c r="M526" s="667">
        <v>19511</v>
      </c>
      <c r="N526" s="670">
        <f t="shared" si="258"/>
        <v>1990</v>
      </c>
      <c r="O526" s="668">
        <f t="shared" si="259"/>
        <v>8200</v>
      </c>
      <c r="P526" s="669">
        <f t="shared" si="260"/>
        <v>410</v>
      </c>
      <c r="Q526" s="667">
        <v>19511</v>
      </c>
      <c r="R526" s="668">
        <f t="shared" si="261"/>
        <v>410</v>
      </c>
      <c r="S526" s="669">
        <f t="shared" si="262"/>
        <v>8610</v>
      </c>
      <c r="T526" s="723">
        <f t="shared" si="263"/>
        <v>0</v>
      </c>
      <c r="U526">
        <f t="shared" si="264"/>
        <v>0</v>
      </c>
    </row>
    <row r="527" spans="1:21" ht="18" customHeight="1">
      <c r="A527" s="709">
        <v>3</v>
      </c>
      <c r="B527" s="710"/>
      <c r="C527" s="710"/>
      <c r="D527" s="710"/>
      <c r="E527" s="710" t="s">
        <v>1211</v>
      </c>
      <c r="F527" s="709" t="s">
        <v>531</v>
      </c>
      <c r="G527" s="712"/>
      <c r="H527" s="665" t="s">
        <v>532</v>
      </c>
      <c r="I527" s="669">
        <v>6210</v>
      </c>
      <c r="J527" s="667">
        <v>19511</v>
      </c>
      <c r="K527" s="668">
        <f t="shared" si="256"/>
        <v>6210</v>
      </c>
      <c r="L527" s="669">
        <f t="shared" si="257"/>
        <v>1990</v>
      </c>
      <c r="M527" s="667">
        <v>19511</v>
      </c>
      <c r="N527" s="670">
        <f t="shared" si="258"/>
        <v>1990</v>
      </c>
      <c r="O527" s="668">
        <f t="shared" si="259"/>
        <v>8200</v>
      </c>
      <c r="P527" s="669">
        <f t="shared" si="260"/>
        <v>410</v>
      </c>
      <c r="Q527" s="667">
        <v>19511</v>
      </c>
      <c r="R527" s="668">
        <f t="shared" si="261"/>
        <v>410</v>
      </c>
      <c r="S527" s="669">
        <f t="shared" si="262"/>
        <v>8610</v>
      </c>
      <c r="T527" s="723">
        <f t="shared" si="263"/>
        <v>0</v>
      </c>
      <c r="U527">
        <f t="shared" si="264"/>
        <v>0</v>
      </c>
    </row>
    <row r="528" spans="1:21" ht="18" customHeight="1">
      <c r="A528" s="709">
        <v>4</v>
      </c>
      <c r="B528" s="710"/>
      <c r="C528" s="710"/>
      <c r="D528" s="710" t="s">
        <v>1212</v>
      </c>
      <c r="E528" s="710" t="s">
        <v>1213</v>
      </c>
      <c r="F528" s="709" t="s">
        <v>531</v>
      </c>
      <c r="G528" s="712"/>
      <c r="H528" s="665" t="s">
        <v>532</v>
      </c>
      <c r="I528" s="669">
        <v>6210</v>
      </c>
      <c r="J528" s="667">
        <v>19511</v>
      </c>
      <c r="K528" s="668">
        <f t="shared" si="256"/>
        <v>6210</v>
      </c>
      <c r="L528" s="669">
        <f t="shared" si="257"/>
        <v>1990</v>
      </c>
      <c r="M528" s="667">
        <v>19511</v>
      </c>
      <c r="N528" s="670">
        <f t="shared" si="258"/>
        <v>1990</v>
      </c>
      <c r="O528" s="668">
        <f t="shared" si="259"/>
        <v>8200</v>
      </c>
      <c r="P528" s="669">
        <f t="shared" si="260"/>
        <v>410</v>
      </c>
      <c r="Q528" s="667">
        <v>19511</v>
      </c>
      <c r="R528" s="668">
        <f t="shared" si="261"/>
        <v>410</v>
      </c>
      <c r="S528" s="669">
        <f t="shared" si="262"/>
        <v>8610</v>
      </c>
      <c r="T528" s="723">
        <f t="shared" si="263"/>
        <v>0</v>
      </c>
      <c r="U528">
        <f t="shared" si="264"/>
        <v>0</v>
      </c>
    </row>
    <row r="529" spans="1:21" ht="18" customHeight="1">
      <c r="A529" s="709">
        <v>5</v>
      </c>
      <c r="B529" s="710"/>
      <c r="C529" s="710"/>
      <c r="D529" s="710"/>
      <c r="E529" s="710" t="s">
        <v>1214</v>
      </c>
      <c r="F529" s="709" t="s">
        <v>531</v>
      </c>
      <c r="G529" s="712"/>
      <c r="H529" s="665" t="s">
        <v>532</v>
      </c>
      <c r="I529" s="669">
        <v>6210</v>
      </c>
      <c r="J529" s="667">
        <v>19511</v>
      </c>
      <c r="K529" s="668">
        <f t="shared" si="256"/>
        <v>6210</v>
      </c>
      <c r="L529" s="669">
        <f t="shared" si="257"/>
        <v>1990</v>
      </c>
      <c r="M529" s="667">
        <v>19511</v>
      </c>
      <c r="N529" s="670">
        <f t="shared" si="258"/>
        <v>1990</v>
      </c>
      <c r="O529" s="668">
        <f t="shared" si="259"/>
        <v>8200</v>
      </c>
      <c r="P529" s="669">
        <f t="shared" si="260"/>
        <v>410</v>
      </c>
      <c r="Q529" s="667">
        <v>19511</v>
      </c>
      <c r="R529" s="668">
        <f t="shared" si="261"/>
        <v>410</v>
      </c>
      <c r="S529" s="669">
        <f t="shared" si="262"/>
        <v>8610</v>
      </c>
      <c r="T529" s="723">
        <f t="shared" si="263"/>
        <v>0</v>
      </c>
      <c r="U529">
        <f t="shared" si="264"/>
        <v>0</v>
      </c>
    </row>
    <row r="530" spans="1:21" ht="18" customHeight="1">
      <c r="A530" s="709">
        <v>6</v>
      </c>
      <c r="B530" s="710"/>
      <c r="C530" s="710"/>
      <c r="D530" s="710"/>
      <c r="E530" s="710" t="s">
        <v>1215</v>
      </c>
      <c r="F530" s="709" t="s">
        <v>531</v>
      </c>
      <c r="G530" s="665"/>
      <c r="H530" s="665" t="s">
        <v>532</v>
      </c>
      <c r="I530" s="669">
        <v>5970</v>
      </c>
      <c r="J530" s="667">
        <v>19511</v>
      </c>
      <c r="K530" s="668">
        <f t="shared" si="256"/>
        <v>5970</v>
      </c>
      <c r="L530" s="669">
        <f t="shared" si="257"/>
        <v>2230</v>
      </c>
      <c r="M530" s="667">
        <v>19511</v>
      </c>
      <c r="N530" s="670">
        <f t="shared" si="258"/>
        <v>2230</v>
      </c>
      <c r="O530" s="668">
        <f t="shared" si="259"/>
        <v>8200</v>
      </c>
      <c r="P530" s="669">
        <f t="shared" si="260"/>
        <v>410</v>
      </c>
      <c r="Q530" s="667">
        <v>19511</v>
      </c>
      <c r="R530" s="668">
        <f t="shared" si="261"/>
        <v>410</v>
      </c>
      <c r="S530" s="669">
        <f t="shared" si="262"/>
        <v>8610</v>
      </c>
      <c r="T530" s="723">
        <f t="shared" si="263"/>
        <v>0</v>
      </c>
      <c r="U530">
        <f t="shared" si="264"/>
        <v>0</v>
      </c>
    </row>
    <row r="531" spans="1:21" ht="18" customHeight="1">
      <c r="A531" s="709">
        <v>7</v>
      </c>
      <c r="B531" s="710"/>
      <c r="C531" s="710"/>
      <c r="D531" s="710" t="s">
        <v>1216</v>
      </c>
      <c r="E531" s="710" t="s">
        <v>1217</v>
      </c>
      <c r="F531" s="709" t="s">
        <v>531</v>
      </c>
      <c r="G531" s="712"/>
      <c r="H531" s="665" t="s">
        <v>532</v>
      </c>
      <c r="I531" s="669">
        <v>6210</v>
      </c>
      <c r="J531" s="667">
        <v>19511</v>
      </c>
      <c r="K531" s="668">
        <f t="shared" si="256"/>
        <v>6210</v>
      </c>
      <c r="L531" s="669">
        <f t="shared" si="257"/>
        <v>1990</v>
      </c>
      <c r="M531" s="667">
        <v>19511</v>
      </c>
      <c r="N531" s="670">
        <f t="shared" si="258"/>
        <v>1990</v>
      </c>
      <c r="O531" s="668">
        <f t="shared" si="259"/>
        <v>8200</v>
      </c>
      <c r="P531" s="669">
        <f t="shared" si="260"/>
        <v>410</v>
      </c>
      <c r="Q531" s="667">
        <v>19511</v>
      </c>
      <c r="R531" s="668">
        <f t="shared" si="261"/>
        <v>410</v>
      </c>
      <c r="S531" s="669">
        <f t="shared" si="262"/>
        <v>8610</v>
      </c>
      <c r="T531" s="723">
        <f t="shared" si="263"/>
        <v>0</v>
      </c>
      <c r="U531">
        <f t="shared" si="264"/>
        <v>0</v>
      </c>
    </row>
    <row r="532" spans="1:21" ht="18" customHeight="1">
      <c r="A532" s="709">
        <v>8</v>
      </c>
      <c r="B532" s="710"/>
      <c r="C532" s="710"/>
      <c r="D532" s="710"/>
      <c r="E532" s="710" t="s">
        <v>1218</v>
      </c>
      <c r="F532" s="709" t="s">
        <v>531</v>
      </c>
      <c r="G532" s="665"/>
      <c r="H532" s="665" t="s">
        <v>532</v>
      </c>
      <c r="I532" s="669">
        <v>6210</v>
      </c>
      <c r="J532" s="667">
        <v>19511</v>
      </c>
      <c r="K532" s="668">
        <f t="shared" si="256"/>
        <v>6210</v>
      </c>
      <c r="L532" s="669">
        <f t="shared" si="257"/>
        <v>1990</v>
      </c>
      <c r="M532" s="667">
        <v>19511</v>
      </c>
      <c r="N532" s="670">
        <f t="shared" si="258"/>
        <v>1990</v>
      </c>
      <c r="O532" s="668">
        <f t="shared" si="259"/>
        <v>8200</v>
      </c>
      <c r="P532" s="669">
        <f t="shared" si="260"/>
        <v>410</v>
      </c>
      <c r="Q532" s="667">
        <v>19511</v>
      </c>
      <c r="R532" s="668">
        <f t="shared" si="261"/>
        <v>410</v>
      </c>
      <c r="S532" s="669">
        <f t="shared" si="262"/>
        <v>8610</v>
      </c>
      <c r="T532" s="723">
        <f t="shared" si="263"/>
        <v>0</v>
      </c>
      <c r="U532">
        <f t="shared" si="264"/>
        <v>0</v>
      </c>
    </row>
    <row r="533" spans="1:21" ht="18" customHeight="1">
      <c r="A533" s="709">
        <v>9</v>
      </c>
      <c r="B533" s="710"/>
      <c r="C533" s="710"/>
      <c r="D533" s="710"/>
      <c r="E533" s="710" t="s">
        <v>1219</v>
      </c>
      <c r="F533" s="709" t="s">
        <v>531</v>
      </c>
      <c r="G533" s="712"/>
      <c r="H533" s="665" t="s">
        <v>532</v>
      </c>
      <c r="I533" s="669">
        <v>5970</v>
      </c>
      <c r="J533" s="667">
        <v>19511</v>
      </c>
      <c r="K533" s="668">
        <f t="shared" si="256"/>
        <v>5970</v>
      </c>
      <c r="L533" s="669">
        <f t="shared" si="257"/>
        <v>2230</v>
      </c>
      <c r="M533" s="667">
        <v>19511</v>
      </c>
      <c r="N533" s="670">
        <f t="shared" si="258"/>
        <v>2230</v>
      </c>
      <c r="O533" s="668">
        <f t="shared" si="259"/>
        <v>8200</v>
      </c>
      <c r="P533" s="669">
        <f t="shared" si="260"/>
        <v>410</v>
      </c>
      <c r="Q533" s="667">
        <v>19511</v>
      </c>
      <c r="R533" s="668">
        <f t="shared" si="261"/>
        <v>410</v>
      </c>
      <c r="S533" s="669">
        <f t="shared" si="262"/>
        <v>8610</v>
      </c>
      <c r="T533" s="723">
        <f t="shared" si="263"/>
        <v>0</v>
      </c>
      <c r="U533">
        <f t="shared" si="264"/>
        <v>0</v>
      </c>
    </row>
    <row r="534" spans="1:21" ht="18" customHeight="1">
      <c r="A534" s="709">
        <v>10</v>
      </c>
      <c r="B534" s="710"/>
      <c r="C534" s="710"/>
      <c r="D534" s="710" t="s">
        <v>1220</v>
      </c>
      <c r="E534" s="710" t="s">
        <v>1221</v>
      </c>
      <c r="F534" s="709" t="s">
        <v>531</v>
      </c>
      <c r="G534" s="712"/>
      <c r="H534" s="665" t="s">
        <v>532</v>
      </c>
      <c r="I534" s="669">
        <v>6210</v>
      </c>
      <c r="J534" s="667">
        <v>19511</v>
      </c>
      <c r="K534" s="668">
        <f t="shared" si="256"/>
        <v>6210</v>
      </c>
      <c r="L534" s="669">
        <f t="shared" si="257"/>
        <v>1990</v>
      </c>
      <c r="M534" s="667">
        <v>19511</v>
      </c>
      <c r="N534" s="670">
        <f t="shared" si="258"/>
        <v>1990</v>
      </c>
      <c r="O534" s="668">
        <f t="shared" si="259"/>
        <v>8200</v>
      </c>
      <c r="P534" s="669">
        <f t="shared" si="260"/>
        <v>410</v>
      </c>
      <c r="Q534" s="667">
        <v>19511</v>
      </c>
      <c r="R534" s="668">
        <f t="shared" si="261"/>
        <v>410</v>
      </c>
      <c r="S534" s="669">
        <f t="shared" si="262"/>
        <v>8610</v>
      </c>
      <c r="T534" s="723">
        <f t="shared" si="263"/>
        <v>0</v>
      </c>
      <c r="U534">
        <f t="shared" si="264"/>
        <v>0</v>
      </c>
    </row>
    <row r="535" spans="1:21" ht="18" customHeight="1">
      <c r="A535" s="709">
        <v>11</v>
      </c>
      <c r="B535" s="710"/>
      <c r="C535" s="710"/>
      <c r="D535" s="710"/>
      <c r="E535" s="710" t="s">
        <v>1222</v>
      </c>
      <c r="F535" s="709" t="s">
        <v>531</v>
      </c>
      <c r="G535" s="712"/>
      <c r="H535" s="665" t="s">
        <v>532</v>
      </c>
      <c r="I535" s="669">
        <v>6210</v>
      </c>
      <c r="J535" s="667">
        <v>19511</v>
      </c>
      <c r="K535" s="668">
        <f t="shared" si="256"/>
        <v>6210</v>
      </c>
      <c r="L535" s="669">
        <f t="shared" si="257"/>
        <v>1990</v>
      </c>
      <c r="M535" s="667">
        <v>19511</v>
      </c>
      <c r="N535" s="670">
        <f t="shared" si="258"/>
        <v>1990</v>
      </c>
      <c r="O535" s="668">
        <f t="shared" si="259"/>
        <v>8200</v>
      </c>
      <c r="P535" s="669">
        <f t="shared" si="260"/>
        <v>410</v>
      </c>
      <c r="Q535" s="667">
        <v>19511</v>
      </c>
      <c r="R535" s="668">
        <f t="shared" si="261"/>
        <v>410</v>
      </c>
      <c r="S535" s="669">
        <f t="shared" si="262"/>
        <v>8610</v>
      </c>
      <c r="T535" s="723">
        <f t="shared" si="263"/>
        <v>0</v>
      </c>
      <c r="U535">
        <f t="shared" si="264"/>
        <v>0</v>
      </c>
    </row>
    <row r="536" spans="1:21" ht="18" customHeight="1">
      <c r="A536" s="709">
        <v>12</v>
      </c>
      <c r="B536" s="710"/>
      <c r="C536" s="710"/>
      <c r="D536" s="710" t="s">
        <v>1223</v>
      </c>
      <c r="E536" s="710" t="s">
        <v>1224</v>
      </c>
      <c r="F536" s="709" t="s">
        <v>531</v>
      </c>
      <c r="G536" s="712"/>
      <c r="H536" s="665" t="s">
        <v>532</v>
      </c>
      <c r="I536" s="669">
        <v>6210</v>
      </c>
      <c r="J536" s="667">
        <v>19511</v>
      </c>
      <c r="K536" s="668">
        <f t="shared" si="256"/>
        <v>6210</v>
      </c>
      <c r="L536" s="669">
        <f t="shared" si="257"/>
        <v>1990</v>
      </c>
      <c r="M536" s="667">
        <v>19511</v>
      </c>
      <c r="N536" s="670">
        <f t="shared" si="258"/>
        <v>1990</v>
      </c>
      <c r="O536" s="668">
        <f t="shared" si="259"/>
        <v>8200</v>
      </c>
      <c r="P536" s="669">
        <f t="shared" si="260"/>
        <v>410</v>
      </c>
      <c r="Q536" s="667">
        <v>19511</v>
      </c>
      <c r="R536" s="668">
        <f t="shared" si="261"/>
        <v>410</v>
      </c>
      <c r="S536" s="669">
        <f t="shared" si="262"/>
        <v>8610</v>
      </c>
      <c r="T536" s="723">
        <f t="shared" si="263"/>
        <v>0</v>
      </c>
      <c r="U536">
        <f t="shared" si="264"/>
        <v>0</v>
      </c>
    </row>
    <row r="537" spans="1:21" ht="18" customHeight="1">
      <c r="A537" s="709">
        <v>13</v>
      </c>
      <c r="B537" s="710"/>
      <c r="C537" s="710"/>
      <c r="D537" s="710"/>
      <c r="E537" s="710" t="s">
        <v>1225</v>
      </c>
      <c r="F537" s="709" t="s">
        <v>531</v>
      </c>
      <c r="G537" s="665"/>
      <c r="H537" s="665" t="s">
        <v>532</v>
      </c>
      <c r="I537" s="669">
        <v>6210</v>
      </c>
      <c r="J537" s="667">
        <v>19511</v>
      </c>
      <c r="K537" s="668">
        <f t="shared" si="256"/>
        <v>6210</v>
      </c>
      <c r="L537" s="669">
        <f t="shared" si="257"/>
        <v>1990</v>
      </c>
      <c r="M537" s="667">
        <v>19511</v>
      </c>
      <c r="N537" s="670">
        <f t="shared" si="258"/>
        <v>1990</v>
      </c>
      <c r="O537" s="668">
        <f t="shared" si="259"/>
        <v>8200</v>
      </c>
      <c r="P537" s="669">
        <f t="shared" si="260"/>
        <v>410</v>
      </c>
      <c r="Q537" s="667">
        <v>19511</v>
      </c>
      <c r="R537" s="668">
        <f t="shared" si="261"/>
        <v>410</v>
      </c>
      <c r="S537" s="669">
        <f t="shared" si="262"/>
        <v>8610</v>
      </c>
      <c r="T537" s="723">
        <f t="shared" si="263"/>
        <v>0</v>
      </c>
      <c r="U537">
        <f t="shared" si="264"/>
        <v>0</v>
      </c>
    </row>
    <row r="538" spans="1:21" ht="18" customHeight="1">
      <c r="A538" s="709">
        <v>14</v>
      </c>
      <c r="B538" s="710"/>
      <c r="C538" s="710"/>
      <c r="D538" s="710" t="s">
        <v>1226</v>
      </c>
      <c r="E538" s="710" t="s">
        <v>1227</v>
      </c>
      <c r="F538" s="709" t="s">
        <v>531</v>
      </c>
      <c r="G538" s="712"/>
      <c r="H538" s="665" t="s">
        <v>532</v>
      </c>
      <c r="I538" s="669">
        <v>6210</v>
      </c>
      <c r="J538" s="667">
        <v>19511</v>
      </c>
      <c r="K538" s="668">
        <f t="shared" si="256"/>
        <v>6210</v>
      </c>
      <c r="L538" s="669">
        <f t="shared" si="257"/>
        <v>1990</v>
      </c>
      <c r="M538" s="667">
        <v>19511</v>
      </c>
      <c r="N538" s="670">
        <f t="shared" si="258"/>
        <v>1990</v>
      </c>
      <c r="O538" s="668">
        <f t="shared" si="259"/>
        <v>8200</v>
      </c>
      <c r="P538" s="669">
        <f t="shared" si="260"/>
        <v>410</v>
      </c>
      <c r="Q538" s="667">
        <v>19511</v>
      </c>
      <c r="R538" s="668">
        <f t="shared" si="261"/>
        <v>410</v>
      </c>
      <c r="S538" s="669">
        <f t="shared" si="262"/>
        <v>8610</v>
      </c>
      <c r="T538" s="723">
        <f t="shared" si="263"/>
        <v>0</v>
      </c>
      <c r="U538">
        <f t="shared" si="264"/>
        <v>0</v>
      </c>
    </row>
    <row r="539" spans="1:21" ht="18" customHeight="1">
      <c r="A539" s="709">
        <v>15</v>
      </c>
      <c r="B539" s="710"/>
      <c r="C539" s="710"/>
      <c r="D539" s="710"/>
      <c r="E539" s="710" t="s">
        <v>1228</v>
      </c>
      <c r="F539" s="709" t="s">
        <v>531</v>
      </c>
      <c r="G539" s="665"/>
      <c r="H539" s="665" t="s">
        <v>532</v>
      </c>
      <c r="I539" s="669">
        <v>6210</v>
      </c>
      <c r="J539" s="667">
        <v>19511</v>
      </c>
      <c r="K539" s="668">
        <f t="shared" si="256"/>
        <v>6210</v>
      </c>
      <c r="L539" s="669">
        <f t="shared" si="257"/>
        <v>1990</v>
      </c>
      <c r="M539" s="667">
        <v>19511</v>
      </c>
      <c r="N539" s="670">
        <f t="shared" si="258"/>
        <v>1990</v>
      </c>
      <c r="O539" s="668">
        <f t="shared" si="259"/>
        <v>8200</v>
      </c>
      <c r="P539" s="669">
        <f t="shared" si="260"/>
        <v>410</v>
      </c>
      <c r="Q539" s="667">
        <v>19511</v>
      </c>
      <c r="R539" s="668">
        <f t="shared" si="261"/>
        <v>410</v>
      </c>
      <c r="S539" s="669">
        <f t="shared" si="262"/>
        <v>8610</v>
      </c>
      <c r="T539" s="723">
        <f t="shared" si="263"/>
        <v>0</v>
      </c>
      <c r="U539">
        <f t="shared" si="264"/>
        <v>0</v>
      </c>
    </row>
    <row r="540" spans="1:21" ht="18" customHeight="1">
      <c r="A540" s="709">
        <v>16</v>
      </c>
      <c r="B540" s="710"/>
      <c r="C540" s="710"/>
      <c r="D540" s="710" t="s">
        <v>1229</v>
      </c>
      <c r="E540" s="710" t="s">
        <v>1230</v>
      </c>
      <c r="F540" s="709" t="s">
        <v>531</v>
      </c>
      <c r="G540" s="712"/>
      <c r="H540" s="665" t="s">
        <v>532</v>
      </c>
      <c r="I540" s="669">
        <v>6210</v>
      </c>
      <c r="J540" s="667">
        <v>19511</v>
      </c>
      <c r="K540" s="668">
        <f t="shared" si="256"/>
        <v>6210</v>
      </c>
      <c r="L540" s="669">
        <f t="shared" si="257"/>
        <v>1990</v>
      </c>
      <c r="M540" s="667">
        <v>19511</v>
      </c>
      <c r="N540" s="670">
        <f t="shared" si="258"/>
        <v>1990</v>
      </c>
      <c r="O540" s="668">
        <f t="shared" si="259"/>
        <v>8200</v>
      </c>
      <c r="P540" s="669">
        <f t="shared" si="260"/>
        <v>410</v>
      </c>
      <c r="Q540" s="667">
        <v>19511</v>
      </c>
      <c r="R540" s="668">
        <f t="shared" si="261"/>
        <v>410</v>
      </c>
      <c r="S540" s="669">
        <f t="shared" si="262"/>
        <v>8610</v>
      </c>
      <c r="T540" s="723">
        <f t="shared" si="263"/>
        <v>0</v>
      </c>
      <c r="U540">
        <f t="shared" si="264"/>
        <v>0</v>
      </c>
    </row>
    <row r="541" spans="1:21" ht="18" customHeight="1">
      <c r="A541" s="709">
        <v>17</v>
      </c>
      <c r="B541" s="710"/>
      <c r="C541" s="710"/>
      <c r="D541" s="710"/>
      <c r="E541" s="710" t="s">
        <v>1231</v>
      </c>
      <c r="F541" s="709" t="s">
        <v>531</v>
      </c>
      <c r="G541" s="712"/>
      <c r="H541" s="665" t="s">
        <v>532</v>
      </c>
      <c r="I541" s="669">
        <v>6210</v>
      </c>
      <c r="J541" s="667">
        <v>19511</v>
      </c>
      <c r="K541" s="668">
        <f t="shared" si="256"/>
        <v>6210</v>
      </c>
      <c r="L541" s="669">
        <f t="shared" si="257"/>
        <v>1990</v>
      </c>
      <c r="M541" s="667">
        <v>19511</v>
      </c>
      <c r="N541" s="670">
        <f t="shared" si="258"/>
        <v>1990</v>
      </c>
      <c r="O541" s="668">
        <f t="shared" si="259"/>
        <v>8200</v>
      </c>
      <c r="P541" s="669">
        <f t="shared" si="260"/>
        <v>410</v>
      </c>
      <c r="Q541" s="667">
        <v>19511</v>
      </c>
      <c r="R541" s="668">
        <f t="shared" si="261"/>
        <v>410</v>
      </c>
      <c r="S541" s="669">
        <f t="shared" si="262"/>
        <v>8610</v>
      </c>
      <c r="T541" s="723">
        <f t="shared" si="263"/>
        <v>0</v>
      </c>
      <c r="U541">
        <f t="shared" si="264"/>
        <v>0</v>
      </c>
    </row>
    <row r="542" spans="1:21" ht="18" customHeight="1">
      <c r="A542" s="709">
        <v>18</v>
      </c>
      <c r="B542" s="710"/>
      <c r="C542" s="710"/>
      <c r="D542" s="710"/>
      <c r="E542" s="710" t="s">
        <v>1232</v>
      </c>
      <c r="F542" s="709" t="s">
        <v>531</v>
      </c>
      <c r="G542" s="712"/>
      <c r="H542" s="665" t="s">
        <v>532</v>
      </c>
      <c r="I542" s="669">
        <v>6210</v>
      </c>
      <c r="J542" s="667">
        <v>19511</v>
      </c>
      <c r="K542" s="668">
        <f t="shared" si="256"/>
        <v>6210</v>
      </c>
      <c r="L542" s="669">
        <f t="shared" si="257"/>
        <v>1990</v>
      </c>
      <c r="M542" s="667">
        <v>19511</v>
      </c>
      <c r="N542" s="670">
        <f t="shared" si="258"/>
        <v>1990</v>
      </c>
      <c r="O542" s="668">
        <f t="shared" si="259"/>
        <v>8200</v>
      </c>
      <c r="P542" s="669">
        <f t="shared" si="260"/>
        <v>410</v>
      </c>
      <c r="Q542" s="667">
        <v>19511</v>
      </c>
      <c r="R542" s="668">
        <f t="shared" si="261"/>
        <v>410</v>
      </c>
      <c r="S542" s="669">
        <f t="shared" si="262"/>
        <v>8610</v>
      </c>
      <c r="T542" s="723">
        <f t="shared" si="263"/>
        <v>0</v>
      </c>
      <c r="U542">
        <f t="shared" si="264"/>
        <v>0</v>
      </c>
    </row>
    <row r="543" spans="1:21" ht="18" customHeight="1">
      <c r="A543" s="709">
        <v>19</v>
      </c>
      <c r="B543" s="710"/>
      <c r="C543" s="710"/>
      <c r="D543" s="710"/>
      <c r="E543" s="710" t="s">
        <v>1233</v>
      </c>
      <c r="F543" s="709" t="s">
        <v>531</v>
      </c>
      <c r="G543" s="712"/>
      <c r="H543" s="665" t="s">
        <v>532</v>
      </c>
      <c r="I543" s="669">
        <v>5970</v>
      </c>
      <c r="J543" s="667">
        <v>19511</v>
      </c>
      <c r="K543" s="668">
        <f t="shared" si="256"/>
        <v>5970</v>
      </c>
      <c r="L543" s="669">
        <f t="shared" si="257"/>
        <v>2230</v>
      </c>
      <c r="M543" s="667">
        <v>19511</v>
      </c>
      <c r="N543" s="670">
        <f t="shared" si="258"/>
        <v>2230</v>
      </c>
      <c r="O543" s="668">
        <f t="shared" si="259"/>
        <v>8200</v>
      </c>
      <c r="P543" s="669">
        <f t="shared" si="260"/>
        <v>410</v>
      </c>
      <c r="Q543" s="667">
        <v>19511</v>
      </c>
      <c r="R543" s="668">
        <f t="shared" si="261"/>
        <v>410</v>
      </c>
      <c r="S543" s="669">
        <f t="shared" si="262"/>
        <v>8610</v>
      </c>
      <c r="T543" s="723">
        <f t="shared" si="263"/>
        <v>0</v>
      </c>
      <c r="U543">
        <f t="shared" si="264"/>
        <v>0</v>
      </c>
    </row>
    <row r="544" spans="1:21" ht="18" customHeight="1">
      <c r="A544" s="709">
        <v>20</v>
      </c>
      <c r="B544" s="710"/>
      <c r="C544" s="710"/>
      <c r="D544" s="710" t="s">
        <v>1234</v>
      </c>
      <c r="E544" s="710" t="s">
        <v>1235</v>
      </c>
      <c r="F544" s="709" t="s">
        <v>531</v>
      </c>
      <c r="G544" s="712"/>
      <c r="H544" s="665" t="s">
        <v>532</v>
      </c>
      <c r="I544" s="669">
        <v>6210</v>
      </c>
      <c r="J544" s="667">
        <v>19511</v>
      </c>
      <c r="K544" s="668">
        <f t="shared" si="256"/>
        <v>6210</v>
      </c>
      <c r="L544" s="669">
        <f t="shared" si="257"/>
        <v>1990</v>
      </c>
      <c r="M544" s="667">
        <v>19511</v>
      </c>
      <c r="N544" s="670">
        <f t="shared" si="258"/>
        <v>1990</v>
      </c>
      <c r="O544" s="668">
        <f t="shared" si="259"/>
        <v>8200</v>
      </c>
      <c r="P544" s="669">
        <f t="shared" si="260"/>
        <v>410</v>
      </c>
      <c r="Q544" s="667">
        <v>19511</v>
      </c>
      <c r="R544" s="668">
        <f t="shared" si="261"/>
        <v>410</v>
      </c>
      <c r="S544" s="669">
        <f t="shared" si="262"/>
        <v>8610</v>
      </c>
      <c r="T544" s="723">
        <f t="shared" si="263"/>
        <v>0</v>
      </c>
      <c r="U544">
        <f t="shared" si="264"/>
        <v>0</v>
      </c>
    </row>
    <row r="545" spans="1:21" ht="18" customHeight="1">
      <c r="A545" s="709">
        <v>21</v>
      </c>
      <c r="B545" s="710"/>
      <c r="C545" s="710"/>
      <c r="D545" s="710"/>
      <c r="E545" s="710" t="s">
        <v>1236</v>
      </c>
      <c r="F545" s="709" t="s">
        <v>531</v>
      </c>
      <c r="G545" s="712"/>
      <c r="H545" s="665" t="s">
        <v>532</v>
      </c>
      <c r="I545" s="669">
        <v>6210</v>
      </c>
      <c r="J545" s="667">
        <v>19511</v>
      </c>
      <c r="K545" s="668">
        <f t="shared" si="256"/>
        <v>6210</v>
      </c>
      <c r="L545" s="669">
        <f t="shared" si="257"/>
        <v>1990</v>
      </c>
      <c r="M545" s="667">
        <v>19511</v>
      </c>
      <c r="N545" s="670">
        <f t="shared" si="258"/>
        <v>1990</v>
      </c>
      <c r="O545" s="668">
        <f t="shared" si="259"/>
        <v>8200</v>
      </c>
      <c r="P545" s="669">
        <f t="shared" si="260"/>
        <v>410</v>
      </c>
      <c r="Q545" s="667">
        <v>19511</v>
      </c>
      <c r="R545" s="668">
        <f t="shared" si="261"/>
        <v>410</v>
      </c>
      <c r="S545" s="669">
        <f t="shared" si="262"/>
        <v>8610</v>
      </c>
      <c r="T545" s="723">
        <f t="shared" si="263"/>
        <v>0</v>
      </c>
      <c r="U545">
        <f t="shared" si="264"/>
        <v>0</v>
      </c>
    </row>
    <row r="546" spans="1:21" ht="18" customHeight="1">
      <c r="A546" s="709">
        <v>22</v>
      </c>
      <c r="B546" s="710"/>
      <c r="C546" s="710"/>
      <c r="D546" s="710"/>
      <c r="E546" s="710" t="s">
        <v>1237</v>
      </c>
      <c r="F546" s="709" t="s">
        <v>531</v>
      </c>
      <c r="G546" s="712"/>
      <c r="H546" s="665" t="s">
        <v>532</v>
      </c>
      <c r="I546" s="669">
        <v>5760</v>
      </c>
      <c r="J546" s="667">
        <v>19511</v>
      </c>
      <c r="K546" s="668">
        <f t="shared" si="256"/>
        <v>5760</v>
      </c>
      <c r="L546" s="669">
        <f t="shared" si="257"/>
        <v>2440</v>
      </c>
      <c r="M546" s="667">
        <v>19511</v>
      </c>
      <c r="N546" s="670">
        <f t="shared" si="258"/>
        <v>2440</v>
      </c>
      <c r="O546" s="668">
        <f t="shared" si="259"/>
        <v>8200</v>
      </c>
      <c r="P546" s="669">
        <f t="shared" si="260"/>
        <v>410</v>
      </c>
      <c r="Q546" s="667">
        <v>19511</v>
      </c>
      <c r="R546" s="668">
        <f t="shared" si="261"/>
        <v>410</v>
      </c>
      <c r="S546" s="669">
        <f t="shared" si="262"/>
        <v>8610</v>
      </c>
      <c r="T546" s="723">
        <f t="shared" si="263"/>
        <v>0</v>
      </c>
      <c r="U546">
        <f t="shared" si="264"/>
        <v>0</v>
      </c>
    </row>
    <row r="547" spans="1:21" ht="18" customHeight="1">
      <c r="A547" s="709">
        <v>23</v>
      </c>
      <c r="B547" s="710"/>
      <c r="C547" s="710"/>
      <c r="D547" s="710"/>
      <c r="E547" s="710" t="s">
        <v>1238</v>
      </c>
      <c r="F547" s="709" t="s">
        <v>531</v>
      </c>
      <c r="G547" s="712"/>
      <c r="H547" s="665" t="s">
        <v>532</v>
      </c>
      <c r="I547" s="669">
        <v>6210</v>
      </c>
      <c r="J547" s="667">
        <v>19511</v>
      </c>
      <c r="K547" s="668">
        <f t="shared" si="256"/>
        <v>6210</v>
      </c>
      <c r="L547" s="669">
        <f t="shared" si="257"/>
        <v>1990</v>
      </c>
      <c r="M547" s="667">
        <v>19511</v>
      </c>
      <c r="N547" s="670">
        <f t="shared" si="258"/>
        <v>1990</v>
      </c>
      <c r="O547" s="668">
        <f t="shared" si="259"/>
        <v>8200</v>
      </c>
      <c r="P547" s="669">
        <f t="shared" si="260"/>
        <v>410</v>
      </c>
      <c r="Q547" s="667">
        <v>19511</v>
      </c>
      <c r="R547" s="668">
        <f t="shared" si="261"/>
        <v>410</v>
      </c>
      <c r="S547" s="669">
        <f t="shared" si="262"/>
        <v>8610</v>
      </c>
      <c r="T547" s="723">
        <f t="shared" si="263"/>
        <v>0</v>
      </c>
      <c r="U547">
        <f t="shared" si="264"/>
        <v>0</v>
      </c>
    </row>
    <row r="548" spans="1:21" ht="18" customHeight="1">
      <c r="A548" s="709">
        <v>24</v>
      </c>
      <c r="B548" s="710"/>
      <c r="C548" s="710"/>
      <c r="D548" s="661" t="s">
        <v>1239</v>
      </c>
      <c r="E548" s="710" t="s">
        <v>1240</v>
      </c>
      <c r="F548" s="709" t="s">
        <v>531</v>
      </c>
      <c r="G548" s="712"/>
      <c r="H548" s="665" t="s">
        <v>532</v>
      </c>
      <c r="I548" s="669">
        <v>6210</v>
      </c>
      <c r="J548" s="667">
        <v>19511</v>
      </c>
      <c r="K548" s="668">
        <f t="shared" si="256"/>
        <v>6210</v>
      </c>
      <c r="L548" s="669">
        <f t="shared" si="257"/>
        <v>1990</v>
      </c>
      <c r="M548" s="667">
        <v>19511</v>
      </c>
      <c r="N548" s="670">
        <f t="shared" si="258"/>
        <v>1990</v>
      </c>
      <c r="O548" s="668">
        <f t="shared" si="259"/>
        <v>8200</v>
      </c>
      <c r="P548" s="669">
        <f t="shared" si="260"/>
        <v>410</v>
      </c>
      <c r="Q548" s="667">
        <v>19511</v>
      </c>
      <c r="R548" s="668">
        <f t="shared" si="261"/>
        <v>410</v>
      </c>
      <c r="S548" s="670">
        <f t="shared" si="262"/>
        <v>8610</v>
      </c>
      <c r="T548" s="723">
        <f t="shared" si="263"/>
        <v>0</v>
      </c>
      <c r="U548">
        <f t="shared" si="264"/>
        <v>0</v>
      </c>
    </row>
    <row r="549" spans="1:21" ht="18" customHeight="1">
      <c r="A549" s="709">
        <v>25</v>
      </c>
      <c r="B549" s="710"/>
      <c r="C549" s="710"/>
      <c r="D549" s="661"/>
      <c r="E549" s="710" t="s">
        <v>1241</v>
      </c>
      <c r="F549" s="709" t="s">
        <v>531</v>
      </c>
      <c r="G549" s="712"/>
      <c r="H549" s="665" t="s">
        <v>532</v>
      </c>
      <c r="I549" s="669">
        <v>6210</v>
      </c>
      <c r="J549" s="667">
        <v>19511</v>
      </c>
      <c r="K549" s="668">
        <f t="shared" si="256"/>
        <v>6210</v>
      </c>
      <c r="L549" s="669">
        <f t="shared" si="257"/>
        <v>1990</v>
      </c>
      <c r="M549" s="667">
        <v>19511</v>
      </c>
      <c r="N549" s="670">
        <f t="shared" si="258"/>
        <v>1990</v>
      </c>
      <c r="O549" s="668">
        <f t="shared" si="259"/>
        <v>8200</v>
      </c>
      <c r="P549" s="669">
        <f t="shared" si="260"/>
        <v>410</v>
      </c>
      <c r="Q549" s="667">
        <v>19511</v>
      </c>
      <c r="R549" s="668">
        <f t="shared" si="261"/>
        <v>410</v>
      </c>
      <c r="S549" s="670">
        <f t="shared" si="262"/>
        <v>8610</v>
      </c>
      <c r="T549" s="723">
        <f t="shared" si="263"/>
        <v>0</v>
      </c>
      <c r="U549">
        <f t="shared" si="264"/>
        <v>0</v>
      </c>
    </row>
    <row r="550" spans="1:21" ht="18" customHeight="1">
      <c r="A550" s="713">
        <v>26</v>
      </c>
      <c r="B550" s="715"/>
      <c r="C550" s="715"/>
      <c r="D550" s="691"/>
      <c r="E550" s="715" t="s">
        <v>1242</v>
      </c>
      <c r="F550" s="713" t="s">
        <v>531</v>
      </c>
      <c r="G550" s="717"/>
      <c r="H550" s="694" t="s">
        <v>532</v>
      </c>
      <c r="I550" s="696">
        <v>5970</v>
      </c>
      <c r="J550" s="667">
        <v>19511</v>
      </c>
      <c r="K550" s="668">
        <f t="shared" si="256"/>
        <v>5970</v>
      </c>
      <c r="L550" s="696">
        <f t="shared" si="257"/>
        <v>2230</v>
      </c>
      <c r="M550" s="667">
        <v>19511</v>
      </c>
      <c r="N550" s="670">
        <f t="shared" si="258"/>
        <v>2230</v>
      </c>
      <c r="O550" s="698">
        <f t="shared" si="259"/>
        <v>8200</v>
      </c>
      <c r="P550" s="669">
        <f t="shared" si="260"/>
        <v>410</v>
      </c>
      <c r="Q550" s="667">
        <v>19511</v>
      </c>
      <c r="R550" s="668">
        <f t="shared" si="261"/>
        <v>410</v>
      </c>
      <c r="S550" s="714">
        <f t="shared" si="262"/>
        <v>8610</v>
      </c>
      <c r="T550" s="723">
        <f t="shared" si="263"/>
        <v>0</v>
      </c>
      <c r="U550">
        <f t="shared" si="264"/>
        <v>0</v>
      </c>
    </row>
    <row r="551" spans="1:20" ht="18" customHeight="1">
      <c r="A551" s="674"/>
      <c r="B551" s="1147" t="s">
        <v>576</v>
      </c>
      <c r="C551" s="1148"/>
      <c r="D551" s="1148"/>
      <c r="E551" s="1149"/>
      <c r="F551" s="674"/>
      <c r="G551" s="676"/>
      <c r="H551" s="675"/>
      <c r="I551" s="677">
        <f>SUM(I525:I550)</f>
        <v>160050</v>
      </c>
      <c r="J551" s="677"/>
      <c r="K551" s="718">
        <f>SUM(K525:K550)</f>
        <v>160050</v>
      </c>
      <c r="L551" s="677"/>
      <c r="M551" s="677"/>
      <c r="N551" s="718">
        <f>SUM(N525:N550)</f>
        <v>53150</v>
      </c>
      <c r="O551" s="718"/>
      <c r="P551" s="677">
        <f>SUM(P525:P550)</f>
        <v>10660</v>
      </c>
      <c r="Q551" s="773"/>
      <c r="R551" s="879">
        <f>SUM(R525:R550)</f>
        <v>10660</v>
      </c>
      <c r="S551" s="678">
        <f>SUM(S525:S550)</f>
        <v>223860</v>
      </c>
      <c r="T551" s="719"/>
    </row>
    <row r="552" spans="1:21" ht="18" customHeight="1">
      <c r="A552" s="660">
        <v>1</v>
      </c>
      <c r="B552" s="787" t="s">
        <v>66</v>
      </c>
      <c r="C552" s="649" t="s">
        <v>98</v>
      </c>
      <c r="D552" s="649" t="s">
        <v>1243</v>
      </c>
      <c r="E552" s="650" t="s">
        <v>1244</v>
      </c>
      <c r="F552" s="648" t="s">
        <v>531</v>
      </c>
      <c r="G552" s="651"/>
      <c r="H552" s="652" t="s">
        <v>532</v>
      </c>
      <c r="I552" s="653">
        <v>6710</v>
      </c>
      <c r="J552" s="667">
        <v>19511</v>
      </c>
      <c r="K552" s="655">
        <f aca="true" t="shared" si="265" ref="K552:K577">I552*1</f>
        <v>6710</v>
      </c>
      <c r="L552" s="656">
        <v>1500</v>
      </c>
      <c r="M552" s="667">
        <v>19511</v>
      </c>
      <c r="N552" s="670">
        <f aca="true" t="shared" si="266" ref="N552:N577">L552*1</f>
        <v>1500</v>
      </c>
      <c r="O552" s="655">
        <f aca="true" t="shared" si="267" ref="O552:O577">+K552+N552</f>
        <v>8210</v>
      </c>
      <c r="P552" s="656">
        <f aca="true" t="shared" si="268" ref="P552:P577">(I552+L552-U552)*5/100</f>
        <v>410</v>
      </c>
      <c r="Q552" s="667">
        <v>19511</v>
      </c>
      <c r="R552" s="668">
        <f aca="true" t="shared" si="269" ref="R552:R577">P552*1</f>
        <v>410</v>
      </c>
      <c r="S552" s="653">
        <f aca="true" t="shared" si="270" ref="S552:S577">SUM(K552,N552,R552)</f>
        <v>8620</v>
      </c>
      <c r="T552" s="658">
        <f>(8200*1)-O552</f>
        <v>-10</v>
      </c>
      <c r="U552">
        <f>+I552+L552-8200</f>
        <v>10</v>
      </c>
    </row>
    <row r="553" spans="1:21" ht="18" customHeight="1">
      <c r="A553" s="660">
        <v>2</v>
      </c>
      <c r="B553" s="661" t="s">
        <v>1245</v>
      </c>
      <c r="C553" s="661"/>
      <c r="D553" s="661"/>
      <c r="E553" s="663" t="s">
        <v>1246</v>
      </c>
      <c r="F553" s="660" t="s">
        <v>531</v>
      </c>
      <c r="G553" s="664"/>
      <c r="H553" s="665" t="s">
        <v>532</v>
      </c>
      <c r="I553" s="666">
        <v>6710</v>
      </c>
      <c r="J553" s="667">
        <v>19511</v>
      </c>
      <c r="K553" s="668">
        <f t="shared" si="265"/>
        <v>6710</v>
      </c>
      <c r="L553" s="669">
        <v>1500</v>
      </c>
      <c r="M553" s="667">
        <v>19511</v>
      </c>
      <c r="N553" s="670">
        <f t="shared" si="266"/>
        <v>1500</v>
      </c>
      <c r="O553" s="668">
        <f t="shared" si="267"/>
        <v>8210</v>
      </c>
      <c r="P553" s="669">
        <f t="shared" si="268"/>
        <v>410</v>
      </c>
      <c r="Q553" s="667">
        <v>19511</v>
      </c>
      <c r="R553" s="668">
        <f t="shared" si="269"/>
        <v>410</v>
      </c>
      <c r="S553" s="666">
        <f t="shared" si="270"/>
        <v>8620</v>
      </c>
      <c r="T553" s="671">
        <f>(8200*1)-O553</f>
        <v>-10</v>
      </c>
      <c r="U553">
        <f>+I553+L553-8200</f>
        <v>10</v>
      </c>
    </row>
    <row r="554" spans="1:21" ht="18" customHeight="1">
      <c r="A554" s="660">
        <v>3</v>
      </c>
      <c r="B554" s="661"/>
      <c r="C554" s="661"/>
      <c r="D554" s="661"/>
      <c r="E554" s="663" t="s">
        <v>1247</v>
      </c>
      <c r="F554" s="660" t="s">
        <v>531</v>
      </c>
      <c r="G554" s="664"/>
      <c r="H554" s="665" t="s">
        <v>532</v>
      </c>
      <c r="I554" s="666">
        <v>6710</v>
      </c>
      <c r="J554" s="667">
        <v>19511</v>
      </c>
      <c r="K554" s="668">
        <f t="shared" si="265"/>
        <v>6710</v>
      </c>
      <c r="L554" s="669">
        <v>1500</v>
      </c>
      <c r="M554" s="667">
        <v>19511</v>
      </c>
      <c r="N554" s="670">
        <f t="shared" si="266"/>
        <v>1500</v>
      </c>
      <c r="O554" s="668">
        <f t="shared" si="267"/>
        <v>8210</v>
      </c>
      <c r="P554" s="669">
        <f t="shared" si="268"/>
        <v>410</v>
      </c>
      <c r="Q554" s="667">
        <v>19511</v>
      </c>
      <c r="R554" s="668">
        <f t="shared" si="269"/>
        <v>410</v>
      </c>
      <c r="S554" s="666">
        <f t="shared" si="270"/>
        <v>8620</v>
      </c>
      <c r="T554" s="671">
        <f>(8200*1)-O554</f>
        <v>-10</v>
      </c>
      <c r="U554">
        <f>+I554+L554-8200</f>
        <v>10</v>
      </c>
    </row>
    <row r="555" spans="1:21" ht="18" customHeight="1">
      <c r="A555" s="660">
        <v>4</v>
      </c>
      <c r="B555" s="661"/>
      <c r="C555" s="661"/>
      <c r="D555" s="661"/>
      <c r="E555" s="663" t="s">
        <v>1248</v>
      </c>
      <c r="F555" s="660" t="s">
        <v>531</v>
      </c>
      <c r="G555" s="664"/>
      <c r="H555" s="665" t="s">
        <v>532</v>
      </c>
      <c r="I555" s="666">
        <v>6210</v>
      </c>
      <c r="J555" s="667">
        <v>19511</v>
      </c>
      <c r="K555" s="668">
        <f t="shared" si="265"/>
        <v>6210</v>
      </c>
      <c r="L555" s="669">
        <v>1990</v>
      </c>
      <c r="M555" s="667">
        <v>19511</v>
      </c>
      <c r="N555" s="670">
        <f t="shared" si="266"/>
        <v>1990</v>
      </c>
      <c r="O555" s="668">
        <f t="shared" si="267"/>
        <v>8200</v>
      </c>
      <c r="P555" s="669">
        <f t="shared" si="268"/>
        <v>410</v>
      </c>
      <c r="Q555" s="667">
        <v>19511</v>
      </c>
      <c r="R555" s="668">
        <f t="shared" si="269"/>
        <v>410</v>
      </c>
      <c r="S555" s="666">
        <f t="shared" si="270"/>
        <v>8610</v>
      </c>
      <c r="T555" s="671">
        <f>(8200*1)-O555</f>
        <v>0</v>
      </c>
      <c r="U555">
        <f>+I555+L555-8200</f>
        <v>0</v>
      </c>
    </row>
    <row r="556" spans="1:21" ht="18" customHeight="1">
      <c r="A556" s="660">
        <v>5</v>
      </c>
      <c r="B556" s="661"/>
      <c r="C556" s="661"/>
      <c r="D556" s="661" t="s">
        <v>1249</v>
      </c>
      <c r="E556" s="663" t="s">
        <v>1250</v>
      </c>
      <c r="F556" s="660" t="s">
        <v>604</v>
      </c>
      <c r="G556" s="664"/>
      <c r="H556" s="665" t="s">
        <v>532</v>
      </c>
      <c r="I556" s="666">
        <v>8700</v>
      </c>
      <c r="J556" s="667">
        <v>19511</v>
      </c>
      <c r="K556" s="668">
        <f t="shared" si="265"/>
        <v>8700</v>
      </c>
      <c r="L556" s="669">
        <v>1500</v>
      </c>
      <c r="M556" s="667">
        <v>19511</v>
      </c>
      <c r="N556" s="670">
        <f t="shared" si="266"/>
        <v>1500</v>
      </c>
      <c r="O556" s="668">
        <f t="shared" si="267"/>
        <v>10200</v>
      </c>
      <c r="P556" s="669">
        <f t="shared" si="268"/>
        <v>472</v>
      </c>
      <c r="Q556" s="667">
        <v>19511</v>
      </c>
      <c r="R556" s="668">
        <f t="shared" si="269"/>
        <v>472</v>
      </c>
      <c r="S556" s="666">
        <f t="shared" si="270"/>
        <v>10672</v>
      </c>
      <c r="T556" s="671">
        <f>(9440*1)-O556</f>
        <v>-760</v>
      </c>
      <c r="U556" s="659">
        <f>+I556+L556-9440</f>
        <v>760</v>
      </c>
    </row>
    <row r="557" spans="1:21" ht="18" customHeight="1">
      <c r="A557" s="660">
        <v>6</v>
      </c>
      <c r="B557" s="661"/>
      <c r="C557" s="661"/>
      <c r="D557" s="661"/>
      <c r="E557" s="663" t="s">
        <v>1251</v>
      </c>
      <c r="F557" s="660" t="s">
        <v>531</v>
      </c>
      <c r="G557" s="664"/>
      <c r="H557" s="665" t="s">
        <v>532</v>
      </c>
      <c r="I557" s="666">
        <v>6710</v>
      </c>
      <c r="J557" s="667">
        <v>19511</v>
      </c>
      <c r="K557" s="668">
        <f t="shared" si="265"/>
        <v>6710</v>
      </c>
      <c r="L557" s="669">
        <v>1500</v>
      </c>
      <c r="M557" s="667">
        <v>19511</v>
      </c>
      <c r="N557" s="670">
        <f t="shared" si="266"/>
        <v>1500</v>
      </c>
      <c r="O557" s="668">
        <f t="shared" si="267"/>
        <v>8210</v>
      </c>
      <c r="P557" s="669">
        <f t="shared" si="268"/>
        <v>410</v>
      </c>
      <c r="Q557" s="667">
        <v>19511</v>
      </c>
      <c r="R557" s="668">
        <f t="shared" si="269"/>
        <v>410</v>
      </c>
      <c r="S557" s="666">
        <f t="shared" si="270"/>
        <v>8620</v>
      </c>
      <c r="T557" s="671">
        <f aca="true" t="shared" si="271" ref="T557:T563">(8200*1)-O557</f>
        <v>-10</v>
      </c>
      <c r="U557">
        <f aca="true" t="shared" si="272" ref="U557:U563">+I557+L557-8200</f>
        <v>10</v>
      </c>
    </row>
    <row r="558" spans="1:21" ht="18" customHeight="1">
      <c r="A558" s="660">
        <v>7</v>
      </c>
      <c r="B558" s="661"/>
      <c r="C558" s="661"/>
      <c r="D558" s="661"/>
      <c r="E558" s="663" t="s">
        <v>1252</v>
      </c>
      <c r="F558" s="660" t="s">
        <v>531</v>
      </c>
      <c r="G558" s="665"/>
      <c r="H558" s="665" t="s">
        <v>532</v>
      </c>
      <c r="I558" s="666">
        <v>6710</v>
      </c>
      <c r="J558" s="667">
        <v>19511</v>
      </c>
      <c r="K558" s="668">
        <f t="shared" si="265"/>
        <v>6710</v>
      </c>
      <c r="L558" s="669">
        <v>1500</v>
      </c>
      <c r="M558" s="667">
        <v>19511</v>
      </c>
      <c r="N558" s="670">
        <f t="shared" si="266"/>
        <v>1500</v>
      </c>
      <c r="O558" s="668">
        <f t="shared" si="267"/>
        <v>8210</v>
      </c>
      <c r="P558" s="669">
        <f t="shared" si="268"/>
        <v>410</v>
      </c>
      <c r="Q558" s="667">
        <v>19511</v>
      </c>
      <c r="R558" s="668">
        <f t="shared" si="269"/>
        <v>410</v>
      </c>
      <c r="S558" s="666">
        <f t="shared" si="270"/>
        <v>8620</v>
      </c>
      <c r="T558" s="671">
        <f t="shared" si="271"/>
        <v>-10</v>
      </c>
      <c r="U558">
        <f t="shared" si="272"/>
        <v>10</v>
      </c>
    </row>
    <row r="559" spans="1:21" ht="18" customHeight="1">
      <c r="A559" s="660">
        <v>8</v>
      </c>
      <c r="B559" s="661"/>
      <c r="C559" s="661"/>
      <c r="D559" s="661"/>
      <c r="E559" s="663" t="s">
        <v>1253</v>
      </c>
      <c r="F559" s="660" t="s">
        <v>531</v>
      </c>
      <c r="G559" s="664"/>
      <c r="H559" s="665" t="s">
        <v>532</v>
      </c>
      <c r="I559" s="666">
        <v>6710</v>
      </c>
      <c r="J559" s="667">
        <v>19511</v>
      </c>
      <c r="K559" s="668">
        <f t="shared" si="265"/>
        <v>6710</v>
      </c>
      <c r="L559" s="669">
        <v>1500</v>
      </c>
      <c r="M559" s="667">
        <v>19511</v>
      </c>
      <c r="N559" s="670">
        <f t="shared" si="266"/>
        <v>1500</v>
      </c>
      <c r="O559" s="668">
        <f t="shared" si="267"/>
        <v>8210</v>
      </c>
      <c r="P559" s="669">
        <f t="shared" si="268"/>
        <v>410</v>
      </c>
      <c r="Q559" s="667">
        <v>19511</v>
      </c>
      <c r="R559" s="668">
        <f t="shared" si="269"/>
        <v>410</v>
      </c>
      <c r="S559" s="666">
        <f t="shared" si="270"/>
        <v>8620</v>
      </c>
      <c r="T559" s="671">
        <f t="shared" si="271"/>
        <v>-10</v>
      </c>
      <c r="U559">
        <f t="shared" si="272"/>
        <v>10</v>
      </c>
    </row>
    <row r="560" spans="1:21" ht="18" customHeight="1">
      <c r="A560" s="660">
        <v>9</v>
      </c>
      <c r="B560" s="661"/>
      <c r="C560" s="661"/>
      <c r="D560" s="661" t="s">
        <v>1254</v>
      </c>
      <c r="E560" s="663" t="s">
        <v>1255</v>
      </c>
      <c r="F560" s="660" t="s">
        <v>531</v>
      </c>
      <c r="G560" s="664"/>
      <c r="H560" s="665" t="s">
        <v>532</v>
      </c>
      <c r="I560" s="666">
        <v>6710</v>
      </c>
      <c r="J560" s="667">
        <v>19511</v>
      </c>
      <c r="K560" s="668">
        <f t="shared" si="265"/>
        <v>6710</v>
      </c>
      <c r="L560" s="669">
        <v>1500</v>
      </c>
      <c r="M560" s="667">
        <v>19511</v>
      </c>
      <c r="N560" s="670">
        <f t="shared" si="266"/>
        <v>1500</v>
      </c>
      <c r="O560" s="668">
        <f t="shared" si="267"/>
        <v>8210</v>
      </c>
      <c r="P560" s="669">
        <f t="shared" si="268"/>
        <v>410</v>
      </c>
      <c r="Q560" s="667">
        <v>19511</v>
      </c>
      <c r="R560" s="668">
        <f t="shared" si="269"/>
        <v>410</v>
      </c>
      <c r="S560" s="666">
        <f t="shared" si="270"/>
        <v>8620</v>
      </c>
      <c r="T560" s="671">
        <f t="shared" si="271"/>
        <v>-10</v>
      </c>
      <c r="U560">
        <f t="shared" si="272"/>
        <v>10</v>
      </c>
    </row>
    <row r="561" spans="1:21" ht="18" customHeight="1">
      <c r="A561" s="660">
        <v>10</v>
      </c>
      <c r="B561" s="661"/>
      <c r="C561" s="661"/>
      <c r="D561" s="661"/>
      <c r="E561" s="663" t="s">
        <v>1256</v>
      </c>
      <c r="F561" s="660" t="s">
        <v>531</v>
      </c>
      <c r="G561" s="664"/>
      <c r="H561" s="665" t="s">
        <v>532</v>
      </c>
      <c r="I561" s="666">
        <v>6710</v>
      </c>
      <c r="J561" s="667">
        <v>19511</v>
      </c>
      <c r="K561" s="668">
        <f t="shared" si="265"/>
        <v>6710</v>
      </c>
      <c r="L561" s="669">
        <v>1500</v>
      </c>
      <c r="M561" s="667">
        <v>19511</v>
      </c>
      <c r="N561" s="670">
        <f t="shared" si="266"/>
        <v>1500</v>
      </c>
      <c r="O561" s="668">
        <f t="shared" si="267"/>
        <v>8210</v>
      </c>
      <c r="P561" s="669">
        <f t="shared" si="268"/>
        <v>410</v>
      </c>
      <c r="Q561" s="667">
        <v>19511</v>
      </c>
      <c r="R561" s="668">
        <f t="shared" si="269"/>
        <v>410</v>
      </c>
      <c r="S561" s="666">
        <f t="shared" si="270"/>
        <v>8620</v>
      </c>
      <c r="T561" s="671">
        <f t="shared" si="271"/>
        <v>-10</v>
      </c>
      <c r="U561">
        <f t="shared" si="272"/>
        <v>10</v>
      </c>
    </row>
    <row r="562" spans="1:21" ht="18" customHeight="1">
      <c r="A562" s="660">
        <v>11</v>
      </c>
      <c r="B562" s="661"/>
      <c r="C562" s="661"/>
      <c r="D562" s="661"/>
      <c r="E562" s="663" t="s">
        <v>1257</v>
      </c>
      <c r="F562" s="660" t="s">
        <v>531</v>
      </c>
      <c r="G562" s="664"/>
      <c r="H562" s="665" t="s">
        <v>532</v>
      </c>
      <c r="I562" s="666">
        <v>6710</v>
      </c>
      <c r="J562" s="667">
        <v>19511</v>
      </c>
      <c r="K562" s="668">
        <f t="shared" si="265"/>
        <v>6710</v>
      </c>
      <c r="L562" s="669">
        <v>1500</v>
      </c>
      <c r="M562" s="667">
        <v>19511</v>
      </c>
      <c r="N562" s="670">
        <f t="shared" si="266"/>
        <v>1500</v>
      </c>
      <c r="O562" s="668">
        <f t="shared" si="267"/>
        <v>8210</v>
      </c>
      <c r="P562" s="669">
        <f t="shared" si="268"/>
        <v>410</v>
      </c>
      <c r="Q562" s="667">
        <v>19511</v>
      </c>
      <c r="R562" s="668">
        <f t="shared" si="269"/>
        <v>410</v>
      </c>
      <c r="S562" s="666">
        <f t="shared" si="270"/>
        <v>8620</v>
      </c>
      <c r="T562" s="671">
        <f t="shared" si="271"/>
        <v>-10</v>
      </c>
      <c r="U562">
        <f t="shared" si="272"/>
        <v>10</v>
      </c>
    </row>
    <row r="563" spans="1:21" ht="18" customHeight="1">
      <c r="A563" s="660">
        <v>12</v>
      </c>
      <c r="B563" s="691"/>
      <c r="C563" s="661"/>
      <c r="D563" s="661"/>
      <c r="E563" s="663" t="s">
        <v>1258</v>
      </c>
      <c r="F563" s="660" t="s">
        <v>531</v>
      </c>
      <c r="G563" s="664"/>
      <c r="H563" s="665" t="s">
        <v>532</v>
      </c>
      <c r="I563" s="666">
        <v>6710</v>
      </c>
      <c r="J563" s="667">
        <v>19511</v>
      </c>
      <c r="K563" s="668">
        <f t="shared" si="265"/>
        <v>6710</v>
      </c>
      <c r="L563" s="669">
        <v>1500</v>
      </c>
      <c r="M563" s="667">
        <v>19511</v>
      </c>
      <c r="N563" s="670">
        <f t="shared" si="266"/>
        <v>1500</v>
      </c>
      <c r="O563" s="668">
        <f t="shared" si="267"/>
        <v>8210</v>
      </c>
      <c r="P563" s="669">
        <f t="shared" si="268"/>
        <v>410</v>
      </c>
      <c r="Q563" s="667">
        <v>19511</v>
      </c>
      <c r="R563" s="668">
        <f t="shared" si="269"/>
        <v>410</v>
      </c>
      <c r="S563" s="670">
        <f t="shared" si="270"/>
        <v>8620</v>
      </c>
      <c r="T563" s="671">
        <f t="shared" si="271"/>
        <v>-10</v>
      </c>
      <c r="U563">
        <f t="shared" si="272"/>
        <v>10</v>
      </c>
    </row>
    <row r="564" spans="1:21" ht="18" customHeight="1">
      <c r="A564" s="660">
        <v>13</v>
      </c>
      <c r="B564" s="661"/>
      <c r="C564" s="661"/>
      <c r="D564" s="661" t="s">
        <v>958</v>
      </c>
      <c r="E564" s="663" t="s">
        <v>1259</v>
      </c>
      <c r="F564" s="660" t="s">
        <v>604</v>
      </c>
      <c r="G564" s="664"/>
      <c r="H564" s="665" t="s">
        <v>532</v>
      </c>
      <c r="I564" s="666">
        <v>8700</v>
      </c>
      <c r="J564" s="667">
        <v>19511</v>
      </c>
      <c r="K564" s="668">
        <f t="shared" si="265"/>
        <v>8700</v>
      </c>
      <c r="L564" s="669">
        <v>1500</v>
      </c>
      <c r="M564" s="667">
        <v>19511</v>
      </c>
      <c r="N564" s="670">
        <f t="shared" si="266"/>
        <v>1500</v>
      </c>
      <c r="O564" s="668">
        <f t="shared" si="267"/>
        <v>10200</v>
      </c>
      <c r="P564" s="669">
        <f t="shared" si="268"/>
        <v>472</v>
      </c>
      <c r="Q564" s="667">
        <v>19511</v>
      </c>
      <c r="R564" s="668">
        <f t="shared" si="269"/>
        <v>472</v>
      </c>
      <c r="S564" s="666">
        <f t="shared" si="270"/>
        <v>10672</v>
      </c>
      <c r="T564" s="671">
        <f>(9440*1)-O564</f>
        <v>-760</v>
      </c>
      <c r="U564" s="659">
        <f>+I564+L564-9440</f>
        <v>760</v>
      </c>
    </row>
    <row r="565" spans="1:21" ht="18" customHeight="1">
      <c r="A565" s="660">
        <v>14</v>
      </c>
      <c r="B565" s="886"/>
      <c r="C565" s="661"/>
      <c r="D565" s="661"/>
      <c r="E565" s="663" t="s">
        <v>1260</v>
      </c>
      <c r="F565" s="660" t="s">
        <v>531</v>
      </c>
      <c r="G565" s="664"/>
      <c r="H565" s="665" t="s">
        <v>532</v>
      </c>
      <c r="I565" s="666">
        <v>6710</v>
      </c>
      <c r="J565" s="667">
        <v>19511</v>
      </c>
      <c r="K565" s="668">
        <f t="shared" si="265"/>
        <v>6710</v>
      </c>
      <c r="L565" s="669">
        <v>1500</v>
      </c>
      <c r="M565" s="667">
        <v>19511</v>
      </c>
      <c r="N565" s="670">
        <f t="shared" si="266"/>
        <v>1500</v>
      </c>
      <c r="O565" s="668">
        <f t="shared" si="267"/>
        <v>8210</v>
      </c>
      <c r="P565" s="669">
        <f t="shared" si="268"/>
        <v>410</v>
      </c>
      <c r="Q565" s="667">
        <v>19511</v>
      </c>
      <c r="R565" s="668">
        <f t="shared" si="269"/>
        <v>410</v>
      </c>
      <c r="S565" s="670">
        <f t="shared" si="270"/>
        <v>8620</v>
      </c>
      <c r="T565" s="671">
        <f>(8200*1)-O565</f>
        <v>-10</v>
      </c>
      <c r="U565">
        <f>+I565+L565-8200</f>
        <v>10</v>
      </c>
    </row>
    <row r="566" spans="1:21" ht="18" customHeight="1">
      <c r="A566" s="660">
        <v>15</v>
      </c>
      <c r="B566" s="886"/>
      <c r="C566" s="661"/>
      <c r="D566" s="661"/>
      <c r="E566" s="663" t="s">
        <v>1261</v>
      </c>
      <c r="F566" s="660" t="s">
        <v>531</v>
      </c>
      <c r="G566" s="664"/>
      <c r="H566" s="665" t="s">
        <v>532</v>
      </c>
      <c r="I566" s="666">
        <v>6710</v>
      </c>
      <c r="J566" s="667">
        <v>19511</v>
      </c>
      <c r="K566" s="668">
        <f t="shared" si="265"/>
        <v>6710</v>
      </c>
      <c r="L566" s="669">
        <v>1500</v>
      </c>
      <c r="M566" s="667">
        <v>19511</v>
      </c>
      <c r="N566" s="670">
        <f t="shared" si="266"/>
        <v>1500</v>
      </c>
      <c r="O566" s="668">
        <f t="shared" si="267"/>
        <v>8210</v>
      </c>
      <c r="P566" s="669">
        <f t="shared" si="268"/>
        <v>410</v>
      </c>
      <c r="Q566" s="667">
        <v>19511</v>
      </c>
      <c r="R566" s="668">
        <f t="shared" si="269"/>
        <v>410</v>
      </c>
      <c r="S566" s="670">
        <f t="shared" si="270"/>
        <v>8620</v>
      </c>
      <c r="T566" s="671">
        <f>(8200*1)-O566</f>
        <v>-10</v>
      </c>
      <c r="U566">
        <f>+I566+L566-8200</f>
        <v>10</v>
      </c>
    </row>
    <row r="567" spans="1:21" ht="18" customHeight="1">
      <c r="A567" s="660">
        <v>16</v>
      </c>
      <c r="B567" s="886"/>
      <c r="C567" s="661"/>
      <c r="D567" s="661"/>
      <c r="E567" s="663" t="s">
        <v>1262</v>
      </c>
      <c r="F567" s="660" t="s">
        <v>531</v>
      </c>
      <c r="G567" s="665"/>
      <c r="H567" s="665" t="s">
        <v>532</v>
      </c>
      <c r="I567" s="666">
        <v>5760</v>
      </c>
      <c r="J567" s="667">
        <v>19511</v>
      </c>
      <c r="K567" s="668">
        <f t="shared" si="265"/>
        <v>5760</v>
      </c>
      <c r="L567" s="669">
        <v>2440</v>
      </c>
      <c r="M567" s="667">
        <v>19511</v>
      </c>
      <c r="N567" s="670">
        <f t="shared" si="266"/>
        <v>2440</v>
      </c>
      <c r="O567" s="668">
        <f t="shared" si="267"/>
        <v>8200</v>
      </c>
      <c r="P567" s="669">
        <f t="shared" si="268"/>
        <v>410</v>
      </c>
      <c r="Q567" s="667">
        <v>19511</v>
      </c>
      <c r="R567" s="668">
        <f t="shared" si="269"/>
        <v>410</v>
      </c>
      <c r="S567" s="670">
        <f t="shared" si="270"/>
        <v>8610</v>
      </c>
      <c r="T567" s="671">
        <f>(8200*1)-O567</f>
        <v>0</v>
      </c>
      <c r="U567" s="659">
        <f>+I567+L567-8200</f>
        <v>0</v>
      </c>
    </row>
    <row r="568" spans="1:21" ht="18" customHeight="1">
      <c r="A568" s="660">
        <v>17</v>
      </c>
      <c r="B568" s="787"/>
      <c r="C568" s="661"/>
      <c r="D568" s="661" t="s">
        <v>1263</v>
      </c>
      <c r="E568" s="663" t="s">
        <v>1264</v>
      </c>
      <c r="F568" s="660" t="s">
        <v>604</v>
      </c>
      <c r="G568" s="664"/>
      <c r="H568" s="665" t="s">
        <v>532</v>
      </c>
      <c r="I568" s="666">
        <v>8700</v>
      </c>
      <c r="J568" s="667">
        <v>19511</v>
      </c>
      <c r="K568" s="668">
        <f t="shared" si="265"/>
        <v>8700</v>
      </c>
      <c r="L568" s="669">
        <v>1500</v>
      </c>
      <c r="M568" s="667">
        <v>19511</v>
      </c>
      <c r="N568" s="670">
        <f t="shared" si="266"/>
        <v>1500</v>
      </c>
      <c r="O568" s="668">
        <f t="shared" si="267"/>
        <v>10200</v>
      </c>
      <c r="P568" s="669">
        <f t="shared" si="268"/>
        <v>472</v>
      </c>
      <c r="Q568" s="667">
        <v>19511</v>
      </c>
      <c r="R568" s="668">
        <f t="shared" si="269"/>
        <v>472</v>
      </c>
      <c r="S568" s="666">
        <f t="shared" si="270"/>
        <v>10672</v>
      </c>
      <c r="T568" s="671">
        <f>(9440*1)-O568</f>
        <v>-760</v>
      </c>
      <c r="U568" s="659">
        <f>+I568+L568-9440</f>
        <v>760</v>
      </c>
    </row>
    <row r="569" spans="1:21" ht="18" customHeight="1">
      <c r="A569" s="660">
        <v>18</v>
      </c>
      <c r="B569" s="886"/>
      <c r="C569" s="661"/>
      <c r="D569" s="661"/>
      <c r="E569" s="663" t="s">
        <v>690</v>
      </c>
      <c r="F569" s="660" t="s">
        <v>531</v>
      </c>
      <c r="G569" s="664"/>
      <c r="H569" s="665" t="s">
        <v>532</v>
      </c>
      <c r="I569" s="666">
        <v>6710</v>
      </c>
      <c r="J569" s="667">
        <v>19511</v>
      </c>
      <c r="K569" s="668">
        <f t="shared" si="265"/>
        <v>6710</v>
      </c>
      <c r="L569" s="669">
        <v>1500</v>
      </c>
      <c r="M569" s="667">
        <v>19511</v>
      </c>
      <c r="N569" s="670">
        <f t="shared" si="266"/>
        <v>1500</v>
      </c>
      <c r="O569" s="668">
        <f t="shared" si="267"/>
        <v>8210</v>
      </c>
      <c r="P569" s="669">
        <f t="shared" si="268"/>
        <v>410</v>
      </c>
      <c r="Q569" s="667">
        <v>19511</v>
      </c>
      <c r="R569" s="668">
        <f t="shared" si="269"/>
        <v>410</v>
      </c>
      <c r="S569" s="670">
        <f t="shared" si="270"/>
        <v>8620</v>
      </c>
      <c r="T569" s="671">
        <f aca="true" t="shared" si="273" ref="T569:T574">(8200*1)-O569</f>
        <v>-10</v>
      </c>
      <c r="U569">
        <f aca="true" t="shared" si="274" ref="U569:U574">+I569+L569-8200</f>
        <v>10</v>
      </c>
    </row>
    <row r="570" spans="1:21" ht="18" customHeight="1">
      <c r="A570" s="660">
        <v>19</v>
      </c>
      <c r="B570" s="886"/>
      <c r="C570" s="661"/>
      <c r="D570" s="661"/>
      <c r="E570" s="663" t="s">
        <v>1265</v>
      </c>
      <c r="F570" s="660" t="s">
        <v>531</v>
      </c>
      <c r="G570" s="664"/>
      <c r="H570" s="665" t="s">
        <v>532</v>
      </c>
      <c r="I570" s="666">
        <v>6210</v>
      </c>
      <c r="J570" s="667">
        <v>19511</v>
      </c>
      <c r="K570" s="668">
        <f t="shared" si="265"/>
        <v>6210</v>
      </c>
      <c r="L570" s="669">
        <v>1990</v>
      </c>
      <c r="M570" s="667">
        <v>19511</v>
      </c>
      <c r="N570" s="670">
        <f t="shared" si="266"/>
        <v>1990</v>
      </c>
      <c r="O570" s="668">
        <f t="shared" si="267"/>
        <v>8200</v>
      </c>
      <c r="P570" s="669">
        <f t="shared" si="268"/>
        <v>410</v>
      </c>
      <c r="Q570" s="667">
        <v>19511</v>
      </c>
      <c r="R570" s="668">
        <f t="shared" si="269"/>
        <v>410</v>
      </c>
      <c r="S570" s="670">
        <f t="shared" si="270"/>
        <v>8610</v>
      </c>
      <c r="T570" s="671">
        <f t="shared" si="273"/>
        <v>0</v>
      </c>
      <c r="U570">
        <f t="shared" si="274"/>
        <v>0</v>
      </c>
    </row>
    <row r="571" spans="1:21" ht="18" customHeight="1">
      <c r="A571" s="660">
        <v>20</v>
      </c>
      <c r="B571" s="886"/>
      <c r="C571" s="661"/>
      <c r="D571" s="661" t="s">
        <v>1266</v>
      </c>
      <c r="E571" s="663" t="s">
        <v>1267</v>
      </c>
      <c r="F571" s="660" t="s">
        <v>531</v>
      </c>
      <c r="G571" s="664"/>
      <c r="H571" s="665" t="s">
        <v>532</v>
      </c>
      <c r="I571" s="666">
        <v>6710</v>
      </c>
      <c r="J571" s="667">
        <v>19511</v>
      </c>
      <c r="K571" s="668">
        <f t="shared" si="265"/>
        <v>6710</v>
      </c>
      <c r="L571" s="669">
        <v>1500</v>
      </c>
      <c r="M571" s="667">
        <v>19511</v>
      </c>
      <c r="N571" s="670">
        <f t="shared" si="266"/>
        <v>1500</v>
      </c>
      <c r="O571" s="668">
        <f t="shared" si="267"/>
        <v>8210</v>
      </c>
      <c r="P571" s="669">
        <f t="shared" si="268"/>
        <v>410</v>
      </c>
      <c r="Q571" s="667">
        <v>19511</v>
      </c>
      <c r="R571" s="668">
        <f t="shared" si="269"/>
        <v>410</v>
      </c>
      <c r="S571" s="670">
        <f t="shared" si="270"/>
        <v>8620</v>
      </c>
      <c r="T571" s="671">
        <f t="shared" si="273"/>
        <v>-10</v>
      </c>
      <c r="U571">
        <f t="shared" si="274"/>
        <v>10</v>
      </c>
    </row>
    <row r="572" spans="1:21" ht="18" customHeight="1">
      <c r="A572" s="660">
        <v>21</v>
      </c>
      <c r="B572" s="886"/>
      <c r="C572" s="661"/>
      <c r="D572" s="661"/>
      <c r="E572" s="663" t="s">
        <v>1268</v>
      </c>
      <c r="F572" s="660" t="s">
        <v>531</v>
      </c>
      <c r="G572" s="664"/>
      <c r="H572" s="665" t="s">
        <v>532</v>
      </c>
      <c r="I572" s="666">
        <v>6710</v>
      </c>
      <c r="J572" s="667">
        <v>19511</v>
      </c>
      <c r="K572" s="668">
        <f t="shared" si="265"/>
        <v>6710</v>
      </c>
      <c r="L572" s="669">
        <v>1500</v>
      </c>
      <c r="M572" s="667">
        <v>19511</v>
      </c>
      <c r="N572" s="670">
        <f t="shared" si="266"/>
        <v>1500</v>
      </c>
      <c r="O572" s="668">
        <f t="shared" si="267"/>
        <v>8210</v>
      </c>
      <c r="P572" s="669">
        <f t="shared" si="268"/>
        <v>410</v>
      </c>
      <c r="Q572" s="667">
        <v>19511</v>
      </c>
      <c r="R572" s="668">
        <f t="shared" si="269"/>
        <v>410</v>
      </c>
      <c r="S572" s="670">
        <f t="shared" si="270"/>
        <v>8620</v>
      </c>
      <c r="T572" s="671">
        <f t="shared" si="273"/>
        <v>-10</v>
      </c>
      <c r="U572">
        <f t="shared" si="274"/>
        <v>10</v>
      </c>
    </row>
    <row r="573" spans="1:21" ht="18" customHeight="1">
      <c r="A573" s="660">
        <v>22</v>
      </c>
      <c r="B573" s="886"/>
      <c r="C573" s="661"/>
      <c r="D573" s="661"/>
      <c r="E573" s="663" t="s">
        <v>1269</v>
      </c>
      <c r="F573" s="660" t="s">
        <v>531</v>
      </c>
      <c r="G573" s="664"/>
      <c r="H573" s="665" t="s">
        <v>532</v>
      </c>
      <c r="I573" s="666">
        <v>6210</v>
      </c>
      <c r="J573" s="667">
        <v>19511</v>
      </c>
      <c r="K573" s="668">
        <f t="shared" si="265"/>
        <v>6210</v>
      </c>
      <c r="L573" s="669">
        <v>1990</v>
      </c>
      <c r="M573" s="667">
        <v>19511</v>
      </c>
      <c r="N573" s="670">
        <f t="shared" si="266"/>
        <v>1990</v>
      </c>
      <c r="O573" s="668">
        <f t="shared" si="267"/>
        <v>8200</v>
      </c>
      <c r="P573" s="669">
        <f t="shared" si="268"/>
        <v>410</v>
      </c>
      <c r="Q573" s="667">
        <v>19511</v>
      </c>
      <c r="R573" s="668">
        <f t="shared" si="269"/>
        <v>410</v>
      </c>
      <c r="S573" s="670">
        <f t="shared" si="270"/>
        <v>8610</v>
      </c>
      <c r="T573" s="671">
        <f t="shared" si="273"/>
        <v>0</v>
      </c>
      <c r="U573">
        <f t="shared" si="274"/>
        <v>0</v>
      </c>
    </row>
    <row r="574" spans="1:21" ht="18" customHeight="1">
      <c r="A574" s="660">
        <v>23</v>
      </c>
      <c r="B574" s="886"/>
      <c r="C574" s="661"/>
      <c r="D574" s="661"/>
      <c r="E574" s="663" t="s">
        <v>1270</v>
      </c>
      <c r="F574" s="660" t="s">
        <v>531</v>
      </c>
      <c r="G574" s="664"/>
      <c r="H574" s="665" t="s">
        <v>532</v>
      </c>
      <c r="I574" s="666">
        <v>6710</v>
      </c>
      <c r="J574" s="667">
        <v>19511</v>
      </c>
      <c r="K574" s="668">
        <f t="shared" si="265"/>
        <v>6710</v>
      </c>
      <c r="L574" s="669">
        <v>1500</v>
      </c>
      <c r="M574" s="667">
        <v>19511</v>
      </c>
      <c r="N574" s="670">
        <f t="shared" si="266"/>
        <v>1500</v>
      </c>
      <c r="O574" s="668">
        <f t="shared" si="267"/>
        <v>8210</v>
      </c>
      <c r="P574" s="669">
        <f t="shared" si="268"/>
        <v>410</v>
      </c>
      <c r="Q574" s="667">
        <v>19511</v>
      </c>
      <c r="R574" s="668">
        <f t="shared" si="269"/>
        <v>410</v>
      </c>
      <c r="S574" s="670">
        <f t="shared" si="270"/>
        <v>8620</v>
      </c>
      <c r="T574" s="671">
        <f t="shared" si="273"/>
        <v>-10</v>
      </c>
      <c r="U574">
        <f t="shared" si="274"/>
        <v>10</v>
      </c>
    </row>
    <row r="575" spans="1:21" ht="18" customHeight="1">
      <c r="A575" s="660">
        <v>24</v>
      </c>
      <c r="B575" s="661"/>
      <c r="C575" s="661"/>
      <c r="D575" s="661" t="s">
        <v>1271</v>
      </c>
      <c r="E575" s="663" t="s">
        <v>1272</v>
      </c>
      <c r="F575" s="660" t="s">
        <v>604</v>
      </c>
      <c r="G575" s="664"/>
      <c r="H575" s="665" t="s">
        <v>532</v>
      </c>
      <c r="I575" s="666">
        <v>8700</v>
      </c>
      <c r="J575" s="667">
        <v>19511</v>
      </c>
      <c r="K575" s="668">
        <f t="shared" si="265"/>
        <v>8700</v>
      </c>
      <c r="L575" s="669">
        <v>1500</v>
      </c>
      <c r="M575" s="667">
        <v>19511</v>
      </c>
      <c r="N575" s="670">
        <f t="shared" si="266"/>
        <v>1500</v>
      </c>
      <c r="O575" s="668">
        <f t="shared" si="267"/>
        <v>10200</v>
      </c>
      <c r="P575" s="669">
        <f t="shared" si="268"/>
        <v>472</v>
      </c>
      <c r="Q575" s="667">
        <v>19511</v>
      </c>
      <c r="R575" s="668">
        <f t="shared" si="269"/>
        <v>472</v>
      </c>
      <c r="S575" s="666">
        <f t="shared" si="270"/>
        <v>10672</v>
      </c>
      <c r="T575" s="671">
        <f>(9440*1)-O575</f>
        <v>-760</v>
      </c>
      <c r="U575" s="659">
        <f>+I575+L575-9440</f>
        <v>760</v>
      </c>
    </row>
    <row r="576" spans="1:21" ht="18" customHeight="1">
      <c r="A576" s="660">
        <v>25</v>
      </c>
      <c r="B576" s="886"/>
      <c r="C576" s="661"/>
      <c r="D576" s="661"/>
      <c r="E576" s="663" t="s">
        <v>1273</v>
      </c>
      <c r="F576" s="660" t="s">
        <v>531</v>
      </c>
      <c r="G576" s="664"/>
      <c r="H576" s="665" t="s">
        <v>532</v>
      </c>
      <c r="I576" s="666">
        <v>6710</v>
      </c>
      <c r="J576" s="667">
        <v>19511</v>
      </c>
      <c r="K576" s="668">
        <f t="shared" si="265"/>
        <v>6710</v>
      </c>
      <c r="L576" s="669">
        <v>1500</v>
      </c>
      <c r="M576" s="667">
        <v>19511</v>
      </c>
      <c r="N576" s="670">
        <f t="shared" si="266"/>
        <v>1500</v>
      </c>
      <c r="O576" s="668">
        <f t="shared" si="267"/>
        <v>8210</v>
      </c>
      <c r="P576" s="669">
        <f t="shared" si="268"/>
        <v>410</v>
      </c>
      <c r="Q576" s="667">
        <v>19511</v>
      </c>
      <c r="R576" s="668">
        <f t="shared" si="269"/>
        <v>410</v>
      </c>
      <c r="S576" s="670">
        <f t="shared" si="270"/>
        <v>8620</v>
      </c>
      <c r="T576" s="671">
        <f>(8200*1)-O576</f>
        <v>-10</v>
      </c>
      <c r="U576">
        <f>+I576+L576-8200</f>
        <v>10</v>
      </c>
    </row>
    <row r="577" spans="1:21" ht="18" customHeight="1">
      <c r="A577" s="660">
        <v>26</v>
      </c>
      <c r="B577" s="886"/>
      <c r="C577" s="760"/>
      <c r="D577" s="760"/>
      <c r="E577" s="761" t="s">
        <v>1274</v>
      </c>
      <c r="F577" s="758" t="s">
        <v>531</v>
      </c>
      <c r="G577" s="762"/>
      <c r="H577" s="763" t="s">
        <v>532</v>
      </c>
      <c r="I577" s="764">
        <v>6710</v>
      </c>
      <c r="J577" s="667">
        <v>19511</v>
      </c>
      <c r="K577" s="802">
        <f t="shared" si="265"/>
        <v>6710</v>
      </c>
      <c r="L577" s="803">
        <v>1500</v>
      </c>
      <c r="M577" s="667">
        <v>19511</v>
      </c>
      <c r="N577" s="670">
        <f t="shared" si="266"/>
        <v>1500</v>
      </c>
      <c r="O577" s="802">
        <f t="shared" si="267"/>
        <v>8210</v>
      </c>
      <c r="P577" s="803">
        <f t="shared" si="268"/>
        <v>410</v>
      </c>
      <c r="Q577" s="667">
        <v>19511</v>
      </c>
      <c r="R577" s="668">
        <f t="shared" si="269"/>
        <v>410</v>
      </c>
      <c r="S577" s="697">
        <f t="shared" si="270"/>
        <v>8620</v>
      </c>
      <c r="T577" s="671">
        <f>(8200*1)-O577</f>
        <v>-10</v>
      </c>
      <c r="U577">
        <f>+I577+L577-8200</f>
        <v>10</v>
      </c>
    </row>
    <row r="578" spans="1:20" ht="18" customHeight="1">
      <c r="A578" s="674"/>
      <c r="B578" s="1147" t="s">
        <v>1275</v>
      </c>
      <c r="C578" s="1148"/>
      <c r="D578" s="1148"/>
      <c r="E578" s="1149"/>
      <c r="F578" s="674"/>
      <c r="G578" s="676"/>
      <c r="H578" s="675"/>
      <c r="I578" s="677">
        <f>SUM(I552:I577)</f>
        <v>179970</v>
      </c>
      <c r="J578" s="677"/>
      <c r="K578" s="677">
        <f>SUM(K552:K577)</f>
        <v>179970</v>
      </c>
      <c r="L578" s="677">
        <f>SUM(L552:L577)</f>
        <v>41410</v>
      </c>
      <c r="M578" s="677"/>
      <c r="N578" s="677">
        <f>SUM(N552:N577)</f>
        <v>41410</v>
      </c>
      <c r="O578" s="677"/>
      <c r="P578" s="677">
        <f>SUM(P552:P577)</f>
        <v>10908</v>
      </c>
      <c r="Q578" s="773"/>
      <c r="R578" s="677">
        <f>SUM(R552:R577)</f>
        <v>10908</v>
      </c>
      <c r="S578" s="678">
        <f>SUM(S552:S577)</f>
        <v>232288</v>
      </c>
      <c r="T578" s="699">
        <f>SUM(T552:T577)</f>
        <v>-3220</v>
      </c>
    </row>
    <row r="579" spans="1:21" ht="18" customHeight="1" thickBot="1">
      <c r="A579" s="680"/>
      <c r="B579" s="681"/>
      <c r="C579" s="681"/>
      <c r="D579" s="681"/>
      <c r="E579" s="681"/>
      <c r="F579" s="680"/>
      <c r="G579" s="683"/>
      <c r="H579" s="682"/>
      <c r="I579" s="684"/>
      <c r="J579" s="684"/>
      <c r="K579" s="684"/>
      <c r="L579" s="684"/>
      <c r="M579" s="684"/>
      <c r="N579" s="684"/>
      <c r="O579" s="684"/>
      <c r="P579" s="684"/>
      <c r="Q579" s="780" t="s">
        <v>540</v>
      </c>
      <c r="R579" s="780"/>
      <c r="S579" s="685">
        <f>+S578+T578</f>
        <v>229068</v>
      </c>
      <c r="T579" s="842" t="s">
        <v>584</v>
      </c>
      <c r="U579" s="843"/>
    </row>
    <row r="580" spans="1:21" ht="18" customHeight="1" thickTop="1">
      <c r="A580" s="786">
        <v>1</v>
      </c>
      <c r="B580" s="787" t="s">
        <v>66</v>
      </c>
      <c r="C580" s="787" t="s">
        <v>427</v>
      </c>
      <c r="D580" s="787" t="s">
        <v>678</v>
      </c>
      <c r="E580" s="788" t="s">
        <v>1276</v>
      </c>
      <c r="F580" s="786" t="s">
        <v>531</v>
      </c>
      <c r="G580" s="789"/>
      <c r="H580" s="706" t="s">
        <v>532</v>
      </c>
      <c r="I580" s="688">
        <v>6710</v>
      </c>
      <c r="J580" s="667">
        <v>19511</v>
      </c>
      <c r="K580" s="687">
        <f>I580*1</f>
        <v>6710</v>
      </c>
      <c r="L580" s="707">
        <v>1500</v>
      </c>
      <c r="M580" s="667">
        <v>19511</v>
      </c>
      <c r="N580" s="670">
        <f>L580*1</f>
        <v>1500</v>
      </c>
      <c r="O580" s="687">
        <f>+K580+N580</f>
        <v>8210</v>
      </c>
      <c r="P580" s="707">
        <f>(I580+L580-U580)*5/100</f>
        <v>410</v>
      </c>
      <c r="Q580" s="667">
        <v>19511</v>
      </c>
      <c r="R580" s="668">
        <f>P580*1</f>
        <v>410</v>
      </c>
      <c r="S580" s="688">
        <f>SUM(K580,N580,R580)</f>
        <v>8620</v>
      </c>
      <c r="T580" s="689">
        <f>(8200*1)-O580</f>
        <v>-10</v>
      </c>
      <c r="U580">
        <f>+I580+L580-8200</f>
        <v>10</v>
      </c>
    </row>
    <row r="581" spans="1:21" ht="18" customHeight="1">
      <c r="A581" s="660">
        <v>2</v>
      </c>
      <c r="B581" s="661" t="s">
        <v>1277</v>
      </c>
      <c r="C581" s="661"/>
      <c r="D581" s="661"/>
      <c r="E581" s="663" t="s">
        <v>1278</v>
      </c>
      <c r="F581" s="660" t="s">
        <v>531</v>
      </c>
      <c r="G581" s="664"/>
      <c r="H581" s="665" t="s">
        <v>532</v>
      </c>
      <c r="I581" s="666">
        <v>6710</v>
      </c>
      <c r="J581" s="667">
        <v>19511</v>
      </c>
      <c r="K581" s="668">
        <f>I581*1</f>
        <v>6710</v>
      </c>
      <c r="L581" s="669">
        <v>1500</v>
      </c>
      <c r="M581" s="667">
        <v>19511</v>
      </c>
      <c r="N581" s="670">
        <f>L581*1</f>
        <v>1500</v>
      </c>
      <c r="O581" s="668">
        <f>+K581+N581</f>
        <v>8210</v>
      </c>
      <c r="P581" s="669">
        <f>(I581+L581-U581)*5/100</f>
        <v>410</v>
      </c>
      <c r="Q581" s="667">
        <v>19511</v>
      </c>
      <c r="R581" s="668">
        <f>P581*1</f>
        <v>410</v>
      </c>
      <c r="S581" s="666">
        <f>SUM(K581,N581,R581)</f>
        <v>8620</v>
      </c>
      <c r="T581" s="671">
        <f>(8200*1)-O581</f>
        <v>-10</v>
      </c>
      <c r="U581">
        <f>+I581+L581-8200</f>
        <v>10</v>
      </c>
    </row>
    <row r="582" spans="1:21" ht="18" customHeight="1">
      <c r="A582" s="690">
        <v>3</v>
      </c>
      <c r="B582" s="691"/>
      <c r="C582" s="760"/>
      <c r="D582" s="760"/>
      <c r="E582" s="761" t="s">
        <v>1279</v>
      </c>
      <c r="F582" s="758" t="s">
        <v>531</v>
      </c>
      <c r="G582" s="762"/>
      <c r="H582" s="763" t="s">
        <v>532</v>
      </c>
      <c r="I582" s="764">
        <v>6460</v>
      </c>
      <c r="J582" s="667">
        <v>19511</v>
      </c>
      <c r="K582" s="802">
        <f>I582*1</f>
        <v>6460</v>
      </c>
      <c r="L582" s="803">
        <v>1740</v>
      </c>
      <c r="M582" s="667">
        <v>19511</v>
      </c>
      <c r="N582" s="670">
        <f>L582*1</f>
        <v>1740</v>
      </c>
      <c r="O582" s="802">
        <f>+K582+N582</f>
        <v>8200</v>
      </c>
      <c r="P582" s="803">
        <f>(I582+L582-U582)*5/100</f>
        <v>410</v>
      </c>
      <c r="Q582" s="667">
        <v>19511</v>
      </c>
      <c r="R582" s="668">
        <f>P582*1</f>
        <v>410</v>
      </c>
      <c r="S582" s="764">
        <f>SUM(K582,N582,R582)</f>
        <v>8610</v>
      </c>
      <c r="T582" s="673">
        <f>(8200*1)-O582</f>
        <v>0</v>
      </c>
      <c r="U582">
        <f>+I582+L582-8200</f>
        <v>0</v>
      </c>
    </row>
    <row r="583" spans="1:20" ht="18" customHeight="1">
      <c r="A583" s="674"/>
      <c r="B583" s="1147" t="s">
        <v>1280</v>
      </c>
      <c r="C583" s="1148"/>
      <c r="D583" s="1148"/>
      <c r="E583" s="1149"/>
      <c r="F583" s="674"/>
      <c r="G583" s="676"/>
      <c r="H583" s="675"/>
      <c r="I583" s="677">
        <f>SUM(I580:I582)</f>
        <v>19880</v>
      </c>
      <c r="J583" s="677"/>
      <c r="K583" s="677">
        <f>SUM(K580:K582)</f>
        <v>19880</v>
      </c>
      <c r="L583" s="677">
        <f>SUM(L580:L582)</f>
        <v>4740</v>
      </c>
      <c r="M583" s="677"/>
      <c r="N583" s="677">
        <f>SUM(N580:N582)</f>
        <v>4740</v>
      </c>
      <c r="O583" s="677"/>
      <c r="P583" s="677">
        <f>SUM(P580:P582)</f>
        <v>1230</v>
      </c>
      <c r="Q583" s="773"/>
      <c r="R583" s="773">
        <f>SUM(R580:R582)</f>
        <v>1230</v>
      </c>
      <c r="S583" s="678">
        <f>SUM(S580:S582)</f>
        <v>25850</v>
      </c>
      <c r="T583" s="699">
        <f>SUM(T580:T582)</f>
        <v>-20</v>
      </c>
    </row>
    <row r="584" spans="1:20" ht="18" customHeight="1">
      <c r="A584" s="680"/>
      <c r="B584" s="681"/>
      <c r="C584" s="681"/>
      <c r="D584" s="681"/>
      <c r="E584" s="681"/>
      <c r="F584" s="680"/>
      <c r="G584" s="683"/>
      <c r="H584" s="682"/>
      <c r="I584" s="684"/>
      <c r="J584" s="684"/>
      <c r="K584" s="684"/>
      <c r="L584" s="684"/>
      <c r="M584" s="684"/>
      <c r="N584" s="684"/>
      <c r="O584" s="684"/>
      <c r="P584" s="684"/>
      <c r="Q584" s="887" t="s">
        <v>540</v>
      </c>
      <c r="R584" s="887"/>
      <c r="S584" s="888">
        <f>+S583+T583</f>
        <v>25830</v>
      </c>
      <c r="T584" s="889"/>
    </row>
    <row r="585" spans="1:21" s="843" customFormat="1" ht="18" customHeight="1">
      <c r="A585" s="747">
        <v>1</v>
      </c>
      <c r="B585" s="736" t="s">
        <v>66</v>
      </c>
      <c r="C585" s="736" t="s">
        <v>1281</v>
      </c>
      <c r="D585" s="736" t="s">
        <v>1282</v>
      </c>
      <c r="E585" s="863" t="s">
        <v>1283</v>
      </c>
      <c r="F585" s="747" t="s">
        <v>604</v>
      </c>
      <c r="G585" s="794"/>
      <c r="H585" s="890" t="s">
        <v>532</v>
      </c>
      <c r="I585" s="656">
        <v>7940</v>
      </c>
      <c r="J585" s="667">
        <v>19511</v>
      </c>
      <c r="K585" s="657">
        <f aca="true" t="shared" si="275" ref="K585:K590">I585*1</f>
        <v>7940</v>
      </c>
      <c r="L585" s="656">
        <v>1500</v>
      </c>
      <c r="M585" s="654" t="s">
        <v>1284</v>
      </c>
      <c r="N585" s="657">
        <f aca="true" t="shared" si="276" ref="N585:N590">L585*1</f>
        <v>1500</v>
      </c>
      <c r="O585" s="657">
        <f aca="true" t="shared" si="277" ref="O585:O590">+K585+N585</f>
        <v>9440</v>
      </c>
      <c r="P585" s="656">
        <f aca="true" t="shared" si="278" ref="P585:P590">(I585+L585-U585)*5/100</f>
        <v>472</v>
      </c>
      <c r="Q585" s="757" t="s">
        <v>1284</v>
      </c>
      <c r="R585" s="708">
        <f>+P585</f>
        <v>472</v>
      </c>
      <c r="S585" s="707">
        <f aca="true" t="shared" si="279" ref="S585:S590">SUM(K585,N585,R585)</f>
        <v>9912</v>
      </c>
      <c r="T585" s="891">
        <f>(9440*1)-O585</f>
        <v>0</v>
      </c>
      <c r="U585" s="679">
        <f>+I585+L585-9440</f>
        <v>0</v>
      </c>
    </row>
    <row r="586" spans="1:21" ht="18" customHeight="1">
      <c r="A586" s="660">
        <v>2</v>
      </c>
      <c r="B586" s="661"/>
      <c r="C586" s="661"/>
      <c r="D586" s="661"/>
      <c r="E586" s="663" t="s">
        <v>1285</v>
      </c>
      <c r="F586" s="660" t="s">
        <v>531</v>
      </c>
      <c r="G586" s="664"/>
      <c r="H586" s="665" t="s">
        <v>532</v>
      </c>
      <c r="I586" s="666">
        <v>6210</v>
      </c>
      <c r="J586" s="667">
        <v>19511</v>
      </c>
      <c r="K586" s="668">
        <f t="shared" si="275"/>
        <v>6210</v>
      </c>
      <c r="L586" s="669">
        <v>1990</v>
      </c>
      <c r="M586" s="667">
        <v>19511</v>
      </c>
      <c r="N586" s="670">
        <f t="shared" si="276"/>
        <v>1990</v>
      </c>
      <c r="O586" s="668">
        <f t="shared" si="277"/>
        <v>8200</v>
      </c>
      <c r="P586" s="669">
        <f t="shared" si="278"/>
        <v>410</v>
      </c>
      <c r="Q586" s="667">
        <v>19511</v>
      </c>
      <c r="R586" s="668">
        <f>P586*1</f>
        <v>410</v>
      </c>
      <c r="S586" s="666">
        <f t="shared" si="279"/>
        <v>8610</v>
      </c>
      <c r="T586" s="671">
        <f>(8200*1)-O586</f>
        <v>0</v>
      </c>
      <c r="U586">
        <f>+I586+L586-8200</f>
        <v>0</v>
      </c>
    </row>
    <row r="587" spans="1:21" ht="18" customHeight="1">
      <c r="A587" s="690">
        <v>3</v>
      </c>
      <c r="B587" s="691"/>
      <c r="C587" s="661"/>
      <c r="D587" s="661"/>
      <c r="E587" s="663" t="s">
        <v>1286</v>
      </c>
      <c r="F587" s="660" t="s">
        <v>531</v>
      </c>
      <c r="G587" s="664"/>
      <c r="H587" s="665" t="s">
        <v>532</v>
      </c>
      <c r="I587" s="666">
        <v>6210</v>
      </c>
      <c r="J587" s="667">
        <v>19511</v>
      </c>
      <c r="K587" s="668">
        <f t="shared" si="275"/>
        <v>6210</v>
      </c>
      <c r="L587" s="669">
        <v>1990</v>
      </c>
      <c r="M587" s="667">
        <v>19511</v>
      </c>
      <c r="N587" s="670">
        <f t="shared" si="276"/>
        <v>1990</v>
      </c>
      <c r="O587" s="668">
        <f t="shared" si="277"/>
        <v>8200</v>
      </c>
      <c r="P587" s="669">
        <f t="shared" si="278"/>
        <v>410</v>
      </c>
      <c r="Q587" s="667">
        <v>19511</v>
      </c>
      <c r="R587" s="668">
        <f>P587*1</f>
        <v>410</v>
      </c>
      <c r="S587" s="666">
        <f t="shared" si="279"/>
        <v>8610</v>
      </c>
      <c r="T587" s="671">
        <f>(8200*1)-O587</f>
        <v>0</v>
      </c>
      <c r="U587">
        <f>+I587+L587-8200</f>
        <v>0</v>
      </c>
    </row>
    <row r="588" spans="1:21" ht="18" customHeight="1">
      <c r="A588" s="660">
        <v>4</v>
      </c>
      <c r="B588" s="661"/>
      <c r="C588" s="661"/>
      <c r="D588" s="661"/>
      <c r="E588" s="663" t="s">
        <v>1287</v>
      </c>
      <c r="F588" s="660" t="s">
        <v>531</v>
      </c>
      <c r="G588" s="664"/>
      <c r="H588" s="665" t="s">
        <v>532</v>
      </c>
      <c r="I588" s="666">
        <v>6210</v>
      </c>
      <c r="J588" s="667">
        <v>19511</v>
      </c>
      <c r="K588" s="668">
        <f t="shared" si="275"/>
        <v>6210</v>
      </c>
      <c r="L588" s="669">
        <v>1990</v>
      </c>
      <c r="M588" s="667">
        <v>19511</v>
      </c>
      <c r="N588" s="670">
        <f t="shared" si="276"/>
        <v>1990</v>
      </c>
      <c r="O588" s="668">
        <f t="shared" si="277"/>
        <v>8200</v>
      </c>
      <c r="P588" s="669">
        <f t="shared" si="278"/>
        <v>410</v>
      </c>
      <c r="Q588" s="667">
        <v>19511</v>
      </c>
      <c r="R588" s="668">
        <f>P588*1</f>
        <v>410</v>
      </c>
      <c r="S588" s="666">
        <f t="shared" si="279"/>
        <v>8610</v>
      </c>
      <c r="T588" s="671">
        <f>(8200*1)-O588</f>
        <v>0</v>
      </c>
      <c r="U588">
        <f>+I588+L588-8200</f>
        <v>0</v>
      </c>
    </row>
    <row r="589" spans="1:21" ht="18" customHeight="1">
      <c r="A589" s="690">
        <v>5</v>
      </c>
      <c r="B589" s="691"/>
      <c r="C589" s="661"/>
      <c r="D589" s="661"/>
      <c r="E589" s="663" t="s">
        <v>1288</v>
      </c>
      <c r="F589" s="660" t="s">
        <v>531</v>
      </c>
      <c r="G589" s="664"/>
      <c r="H589" s="665" t="s">
        <v>532</v>
      </c>
      <c r="I589" s="666">
        <v>5970</v>
      </c>
      <c r="J589" s="667">
        <v>19511</v>
      </c>
      <c r="K589" s="668">
        <f t="shared" si="275"/>
        <v>5970</v>
      </c>
      <c r="L589" s="669">
        <v>2230</v>
      </c>
      <c r="M589" s="667">
        <v>19511</v>
      </c>
      <c r="N589" s="670">
        <f t="shared" si="276"/>
        <v>2230</v>
      </c>
      <c r="O589" s="668">
        <f t="shared" si="277"/>
        <v>8200</v>
      </c>
      <c r="P589" s="669">
        <f t="shared" si="278"/>
        <v>410</v>
      </c>
      <c r="Q589" s="667">
        <v>19511</v>
      </c>
      <c r="R589" s="668">
        <f>P589*1</f>
        <v>410</v>
      </c>
      <c r="S589" s="666">
        <f t="shared" si="279"/>
        <v>8610</v>
      </c>
      <c r="T589" s="671">
        <f>(8200*1)-O589</f>
        <v>0</v>
      </c>
      <c r="U589">
        <f>+I589+L589-8200</f>
        <v>0</v>
      </c>
    </row>
    <row r="590" spans="1:21" ht="18" customHeight="1">
      <c r="A590" s="690">
        <v>6</v>
      </c>
      <c r="B590" s="691"/>
      <c r="C590" s="760"/>
      <c r="D590" s="760"/>
      <c r="E590" s="761" t="s">
        <v>1289</v>
      </c>
      <c r="F590" s="758" t="s">
        <v>531</v>
      </c>
      <c r="G590" s="762"/>
      <c r="H590" s="763" t="s">
        <v>532</v>
      </c>
      <c r="I590" s="764">
        <v>5970</v>
      </c>
      <c r="J590" s="667">
        <v>19511</v>
      </c>
      <c r="K590" s="802">
        <f t="shared" si="275"/>
        <v>5970</v>
      </c>
      <c r="L590" s="803">
        <v>2230</v>
      </c>
      <c r="M590" s="667">
        <v>19511</v>
      </c>
      <c r="N590" s="670">
        <f t="shared" si="276"/>
        <v>2230</v>
      </c>
      <c r="O590" s="802">
        <f t="shared" si="277"/>
        <v>8200</v>
      </c>
      <c r="P590" s="803">
        <f t="shared" si="278"/>
        <v>410</v>
      </c>
      <c r="Q590" s="667">
        <v>19511</v>
      </c>
      <c r="R590" s="668">
        <f>P590*1</f>
        <v>410</v>
      </c>
      <c r="S590" s="764">
        <f t="shared" si="279"/>
        <v>8610</v>
      </c>
      <c r="T590" s="671">
        <f>(8200*1)-O590</f>
        <v>0</v>
      </c>
      <c r="U590">
        <f>+I590+L590-8200</f>
        <v>0</v>
      </c>
    </row>
    <row r="591" spans="1:20" ht="18" customHeight="1">
      <c r="A591" s="674"/>
      <c r="B591" s="1147" t="s">
        <v>1290</v>
      </c>
      <c r="C591" s="1148"/>
      <c r="D591" s="1148"/>
      <c r="E591" s="1149"/>
      <c r="F591" s="674"/>
      <c r="G591" s="676"/>
      <c r="H591" s="675"/>
      <c r="I591" s="677"/>
      <c r="J591" s="677"/>
      <c r="K591" s="677">
        <f>SUM(K585:K590)</f>
        <v>38510</v>
      </c>
      <c r="L591" s="677"/>
      <c r="M591" s="677"/>
      <c r="N591" s="677">
        <f>SUM(N585:N590)</f>
        <v>11930</v>
      </c>
      <c r="O591" s="677"/>
      <c r="P591" s="677"/>
      <c r="Q591" s="773"/>
      <c r="R591" s="773">
        <f>SUM(R585:R590)</f>
        <v>2522</v>
      </c>
      <c r="S591" s="678">
        <f>SUM(S585:S590)</f>
        <v>52962</v>
      </c>
      <c r="T591" s="719"/>
    </row>
    <row r="592" spans="1:21" ht="18" customHeight="1">
      <c r="A592" s="747">
        <v>1</v>
      </c>
      <c r="B592" s="793" t="s">
        <v>66</v>
      </c>
      <c r="C592" s="793" t="s">
        <v>1291</v>
      </c>
      <c r="D592" s="793" t="s">
        <v>1292</v>
      </c>
      <c r="E592" s="793" t="s">
        <v>1293</v>
      </c>
      <c r="F592" s="747" t="s">
        <v>531</v>
      </c>
      <c r="G592" s="794"/>
      <c r="H592" s="652" t="s">
        <v>532</v>
      </c>
      <c r="I592" s="653">
        <v>6460</v>
      </c>
      <c r="J592" s="667">
        <v>19511</v>
      </c>
      <c r="K592" s="655">
        <f aca="true" t="shared" si="280" ref="K592:K602">I592*1</f>
        <v>6460</v>
      </c>
      <c r="L592" s="656">
        <v>1740</v>
      </c>
      <c r="M592" s="667">
        <v>19511</v>
      </c>
      <c r="N592" s="670">
        <f aca="true" t="shared" si="281" ref="N592:N602">L592*1</f>
        <v>1740</v>
      </c>
      <c r="O592" s="655">
        <f aca="true" t="shared" si="282" ref="O592:O602">+K592+N592</f>
        <v>8200</v>
      </c>
      <c r="P592" s="656">
        <f aca="true" t="shared" si="283" ref="P592:P602">(I592+L592-U592)*5/100</f>
        <v>410</v>
      </c>
      <c r="Q592" s="667">
        <v>19511</v>
      </c>
      <c r="R592" s="668">
        <f aca="true" t="shared" si="284" ref="R592:R602">P592*1</f>
        <v>410</v>
      </c>
      <c r="S592" s="653">
        <f>SUM(K592,N592,R592)</f>
        <v>8610</v>
      </c>
      <c r="T592" s="883">
        <f aca="true" t="shared" si="285" ref="T592:T600">(8200*1)-O592</f>
        <v>0</v>
      </c>
      <c r="U592" s="659">
        <f aca="true" t="shared" si="286" ref="U592:U600">+I592+L592-8200</f>
        <v>0</v>
      </c>
    </row>
    <row r="593" spans="1:21" ht="18" customHeight="1">
      <c r="A593" s="709">
        <v>2</v>
      </c>
      <c r="B593" s="710" t="s">
        <v>1294</v>
      </c>
      <c r="C593" s="710"/>
      <c r="D593" s="710"/>
      <c r="E593" s="710" t="s">
        <v>1295</v>
      </c>
      <c r="F593" s="709" t="s">
        <v>531</v>
      </c>
      <c r="G593" s="712"/>
      <c r="H593" s="665" t="s">
        <v>532</v>
      </c>
      <c r="I593" s="666">
        <v>6460</v>
      </c>
      <c r="J593" s="667">
        <v>19511</v>
      </c>
      <c r="K593" s="668">
        <f t="shared" si="280"/>
        <v>6460</v>
      </c>
      <c r="L593" s="669">
        <v>1740</v>
      </c>
      <c r="M593" s="667">
        <v>19511</v>
      </c>
      <c r="N593" s="670">
        <f t="shared" si="281"/>
        <v>1740</v>
      </c>
      <c r="O593" s="668">
        <f t="shared" si="282"/>
        <v>8200</v>
      </c>
      <c r="P593" s="669">
        <f t="shared" si="283"/>
        <v>410</v>
      </c>
      <c r="Q593" s="667">
        <v>19511</v>
      </c>
      <c r="R593" s="668">
        <f t="shared" si="284"/>
        <v>410</v>
      </c>
      <c r="S593" s="666">
        <f>SUM(K593,N593,R593)</f>
        <v>8610</v>
      </c>
      <c r="T593" s="752">
        <f t="shared" si="285"/>
        <v>0</v>
      </c>
      <c r="U593" s="659">
        <f t="shared" si="286"/>
        <v>0</v>
      </c>
    </row>
    <row r="594" spans="1:21" ht="18" customHeight="1">
      <c r="A594" s="709">
        <v>3</v>
      </c>
      <c r="B594" s="710"/>
      <c r="C594" s="710"/>
      <c r="D594" s="710" t="s">
        <v>1296</v>
      </c>
      <c r="E594" s="710" t="s">
        <v>1297</v>
      </c>
      <c r="F594" s="709" t="s">
        <v>531</v>
      </c>
      <c r="G594" s="712"/>
      <c r="H594" s="665" t="s">
        <v>532</v>
      </c>
      <c r="I594" s="666">
        <v>6460</v>
      </c>
      <c r="J594" s="667">
        <v>19511</v>
      </c>
      <c r="K594" s="668">
        <f t="shared" si="280"/>
        <v>6460</v>
      </c>
      <c r="L594" s="669">
        <v>1740</v>
      </c>
      <c r="M594" s="667">
        <v>19511</v>
      </c>
      <c r="N594" s="670">
        <f t="shared" si="281"/>
        <v>1740</v>
      </c>
      <c r="O594" s="668">
        <f t="shared" si="282"/>
        <v>8200</v>
      </c>
      <c r="P594" s="669">
        <f t="shared" si="283"/>
        <v>410</v>
      </c>
      <c r="Q594" s="667">
        <v>19511</v>
      </c>
      <c r="R594" s="668">
        <f t="shared" si="284"/>
        <v>410</v>
      </c>
      <c r="S594" s="666">
        <f>SUM(K594,N594,R594)</f>
        <v>8610</v>
      </c>
      <c r="T594" s="752">
        <f t="shared" si="285"/>
        <v>0</v>
      </c>
      <c r="U594" s="659">
        <f t="shared" si="286"/>
        <v>0</v>
      </c>
    </row>
    <row r="595" spans="1:21" ht="18" customHeight="1">
      <c r="A595" s="709">
        <v>4</v>
      </c>
      <c r="B595" s="710"/>
      <c r="C595" s="710"/>
      <c r="D595" s="710"/>
      <c r="E595" s="710" t="s">
        <v>1298</v>
      </c>
      <c r="F595" s="709" t="s">
        <v>531</v>
      </c>
      <c r="G595" s="712"/>
      <c r="H595" s="665" t="s">
        <v>532</v>
      </c>
      <c r="I595" s="666">
        <v>6460</v>
      </c>
      <c r="J595" s="667">
        <v>19511</v>
      </c>
      <c r="K595" s="668">
        <f t="shared" si="280"/>
        <v>6460</v>
      </c>
      <c r="L595" s="669">
        <v>1740</v>
      </c>
      <c r="M595" s="667">
        <v>19511</v>
      </c>
      <c r="N595" s="670">
        <f t="shared" si="281"/>
        <v>1740</v>
      </c>
      <c r="O595" s="668">
        <f t="shared" si="282"/>
        <v>8200</v>
      </c>
      <c r="P595" s="669">
        <f t="shared" si="283"/>
        <v>410</v>
      </c>
      <c r="Q595" s="667">
        <v>19511</v>
      </c>
      <c r="R595" s="668">
        <f t="shared" si="284"/>
        <v>410</v>
      </c>
      <c r="S595" s="666">
        <f>SUM(K595,N595,R595)</f>
        <v>8610</v>
      </c>
      <c r="T595" s="752">
        <f t="shared" si="285"/>
        <v>0</v>
      </c>
      <c r="U595" s="659">
        <f t="shared" si="286"/>
        <v>0</v>
      </c>
    </row>
    <row r="596" spans="1:21" ht="18" customHeight="1">
      <c r="A596" s="709">
        <v>5</v>
      </c>
      <c r="B596" s="710"/>
      <c r="C596" s="710"/>
      <c r="D596" s="710"/>
      <c r="E596" s="710" t="s">
        <v>1299</v>
      </c>
      <c r="F596" s="709" t="s">
        <v>531</v>
      </c>
      <c r="G596" s="712"/>
      <c r="H596" s="665" t="s">
        <v>532</v>
      </c>
      <c r="I596" s="666">
        <v>6460</v>
      </c>
      <c r="J596" s="667">
        <v>19511</v>
      </c>
      <c r="K596" s="668">
        <f t="shared" si="280"/>
        <v>6460</v>
      </c>
      <c r="L596" s="669">
        <v>1740</v>
      </c>
      <c r="M596" s="667">
        <v>19511</v>
      </c>
      <c r="N596" s="670">
        <f t="shared" si="281"/>
        <v>1740</v>
      </c>
      <c r="O596" s="668">
        <f t="shared" si="282"/>
        <v>8200</v>
      </c>
      <c r="P596" s="669">
        <f t="shared" si="283"/>
        <v>410</v>
      </c>
      <c r="Q596" s="667">
        <v>19511</v>
      </c>
      <c r="R596" s="668">
        <f t="shared" si="284"/>
        <v>410</v>
      </c>
      <c r="S596" s="666">
        <f aca="true" t="shared" si="287" ref="S596:S602">+K596+N596+R596</f>
        <v>8610</v>
      </c>
      <c r="T596" s="752">
        <f t="shared" si="285"/>
        <v>0</v>
      </c>
      <c r="U596" s="659">
        <f t="shared" si="286"/>
        <v>0</v>
      </c>
    </row>
    <row r="597" spans="1:21" ht="18" customHeight="1">
      <c r="A597" s="709">
        <v>6</v>
      </c>
      <c r="B597" s="710"/>
      <c r="C597" s="710"/>
      <c r="D597" s="710"/>
      <c r="E597" s="710" t="s">
        <v>1300</v>
      </c>
      <c r="F597" s="709" t="s">
        <v>531</v>
      </c>
      <c r="G597" s="712"/>
      <c r="H597" s="665" t="s">
        <v>532</v>
      </c>
      <c r="I597" s="666">
        <v>6210</v>
      </c>
      <c r="J597" s="667">
        <v>19511</v>
      </c>
      <c r="K597" s="668">
        <f t="shared" si="280"/>
        <v>6210</v>
      </c>
      <c r="L597" s="669">
        <v>1990</v>
      </c>
      <c r="M597" s="667">
        <v>19511</v>
      </c>
      <c r="N597" s="670">
        <f t="shared" si="281"/>
        <v>1990</v>
      </c>
      <c r="O597" s="668">
        <f t="shared" si="282"/>
        <v>8200</v>
      </c>
      <c r="P597" s="669">
        <f t="shared" si="283"/>
        <v>410</v>
      </c>
      <c r="Q597" s="667">
        <v>19511</v>
      </c>
      <c r="R597" s="668">
        <f t="shared" si="284"/>
        <v>410</v>
      </c>
      <c r="S597" s="666">
        <f t="shared" si="287"/>
        <v>8610</v>
      </c>
      <c r="T597" s="752">
        <f t="shared" si="285"/>
        <v>0</v>
      </c>
      <c r="U597" s="659">
        <f t="shared" si="286"/>
        <v>0</v>
      </c>
    </row>
    <row r="598" spans="1:21" ht="18" customHeight="1">
      <c r="A598" s="709">
        <v>7</v>
      </c>
      <c r="B598" s="710"/>
      <c r="C598" s="710"/>
      <c r="D598" s="710" t="s">
        <v>1301</v>
      </c>
      <c r="E598" s="710" t="s">
        <v>1302</v>
      </c>
      <c r="F598" s="709" t="s">
        <v>531</v>
      </c>
      <c r="G598" s="712"/>
      <c r="H598" s="665" t="s">
        <v>532</v>
      </c>
      <c r="I598" s="666">
        <v>6460</v>
      </c>
      <c r="J598" s="667">
        <v>19511</v>
      </c>
      <c r="K598" s="668">
        <f t="shared" si="280"/>
        <v>6460</v>
      </c>
      <c r="L598" s="669">
        <v>1740</v>
      </c>
      <c r="M598" s="667">
        <v>19511</v>
      </c>
      <c r="N598" s="670">
        <f t="shared" si="281"/>
        <v>1740</v>
      </c>
      <c r="O598" s="668">
        <f t="shared" si="282"/>
        <v>8200</v>
      </c>
      <c r="P598" s="669">
        <f t="shared" si="283"/>
        <v>410</v>
      </c>
      <c r="Q598" s="667">
        <v>19511</v>
      </c>
      <c r="R598" s="668">
        <f t="shared" si="284"/>
        <v>410</v>
      </c>
      <c r="S598" s="666">
        <f t="shared" si="287"/>
        <v>8610</v>
      </c>
      <c r="T598" s="752">
        <f t="shared" si="285"/>
        <v>0</v>
      </c>
      <c r="U598" s="659">
        <f t="shared" si="286"/>
        <v>0</v>
      </c>
    </row>
    <row r="599" spans="1:21" ht="18" customHeight="1">
      <c r="A599" s="709">
        <v>8</v>
      </c>
      <c r="B599" s="710"/>
      <c r="C599" s="710"/>
      <c r="D599" s="710"/>
      <c r="E599" s="710" t="s">
        <v>1303</v>
      </c>
      <c r="F599" s="709" t="s">
        <v>531</v>
      </c>
      <c r="G599" s="712"/>
      <c r="H599" s="665" t="s">
        <v>532</v>
      </c>
      <c r="I599" s="666">
        <v>6460</v>
      </c>
      <c r="J599" s="667">
        <v>19511</v>
      </c>
      <c r="K599" s="668">
        <f t="shared" si="280"/>
        <v>6460</v>
      </c>
      <c r="L599" s="669">
        <v>1740</v>
      </c>
      <c r="M599" s="667">
        <v>19511</v>
      </c>
      <c r="N599" s="670">
        <f t="shared" si="281"/>
        <v>1740</v>
      </c>
      <c r="O599" s="668">
        <f t="shared" si="282"/>
        <v>8200</v>
      </c>
      <c r="P599" s="669">
        <f t="shared" si="283"/>
        <v>410</v>
      </c>
      <c r="Q599" s="667">
        <v>19511</v>
      </c>
      <c r="R599" s="668">
        <f t="shared" si="284"/>
        <v>410</v>
      </c>
      <c r="S599" s="666">
        <f t="shared" si="287"/>
        <v>8610</v>
      </c>
      <c r="T599" s="752">
        <f t="shared" si="285"/>
        <v>0</v>
      </c>
      <c r="U599" s="659">
        <f t="shared" si="286"/>
        <v>0</v>
      </c>
    </row>
    <row r="600" spans="1:21" ht="18" customHeight="1">
      <c r="A600" s="709">
        <v>9</v>
      </c>
      <c r="B600" s="710"/>
      <c r="C600" s="710"/>
      <c r="D600" s="710" t="s">
        <v>1304</v>
      </c>
      <c r="E600" s="710" t="s">
        <v>1305</v>
      </c>
      <c r="F600" s="709" t="s">
        <v>531</v>
      </c>
      <c r="G600" s="712"/>
      <c r="H600" s="665" t="s">
        <v>532</v>
      </c>
      <c r="I600" s="666">
        <v>6460</v>
      </c>
      <c r="J600" s="667">
        <v>19511</v>
      </c>
      <c r="K600" s="668">
        <f t="shared" si="280"/>
        <v>6460</v>
      </c>
      <c r="L600" s="669">
        <v>1740</v>
      </c>
      <c r="M600" s="667">
        <v>19511</v>
      </c>
      <c r="N600" s="670">
        <f t="shared" si="281"/>
        <v>1740</v>
      </c>
      <c r="O600" s="668">
        <f t="shared" si="282"/>
        <v>8200</v>
      </c>
      <c r="P600" s="669">
        <f t="shared" si="283"/>
        <v>410</v>
      </c>
      <c r="Q600" s="667">
        <v>19511</v>
      </c>
      <c r="R600" s="668">
        <f t="shared" si="284"/>
        <v>410</v>
      </c>
      <c r="S600" s="666">
        <f t="shared" si="287"/>
        <v>8610</v>
      </c>
      <c r="T600" s="752">
        <f t="shared" si="285"/>
        <v>0</v>
      </c>
      <c r="U600" s="659">
        <f t="shared" si="286"/>
        <v>0</v>
      </c>
    </row>
    <row r="601" spans="1:21" ht="18" customHeight="1">
      <c r="A601" s="709">
        <v>10</v>
      </c>
      <c r="B601" s="710"/>
      <c r="C601" s="710"/>
      <c r="D601" s="710"/>
      <c r="E601" s="710" t="s">
        <v>1306</v>
      </c>
      <c r="F601" s="709" t="s">
        <v>604</v>
      </c>
      <c r="G601" s="712"/>
      <c r="H601" s="665" t="s">
        <v>532</v>
      </c>
      <c r="I601" s="666">
        <v>8320</v>
      </c>
      <c r="J601" s="667">
        <v>19511</v>
      </c>
      <c r="K601" s="668">
        <f t="shared" si="280"/>
        <v>8320</v>
      </c>
      <c r="L601" s="669">
        <v>1500</v>
      </c>
      <c r="M601" s="667">
        <v>19511</v>
      </c>
      <c r="N601" s="670">
        <f t="shared" si="281"/>
        <v>1500</v>
      </c>
      <c r="O601" s="668">
        <f t="shared" si="282"/>
        <v>9820</v>
      </c>
      <c r="P601" s="669">
        <f t="shared" si="283"/>
        <v>472</v>
      </c>
      <c r="Q601" s="667">
        <v>19511</v>
      </c>
      <c r="R601" s="668">
        <f t="shared" si="284"/>
        <v>472</v>
      </c>
      <c r="S601" s="666">
        <f t="shared" si="287"/>
        <v>10292</v>
      </c>
      <c r="T601" s="752">
        <f>(9440*1)-O601</f>
        <v>-380</v>
      </c>
      <c r="U601" s="659">
        <f>+I601+L601-9440</f>
        <v>380</v>
      </c>
    </row>
    <row r="602" spans="1:21" ht="18" customHeight="1">
      <c r="A602" s="810">
        <v>11</v>
      </c>
      <c r="B602" s="844"/>
      <c r="C602" s="844"/>
      <c r="D602" s="844"/>
      <c r="E602" s="844" t="s">
        <v>1307</v>
      </c>
      <c r="F602" s="810" t="s">
        <v>531</v>
      </c>
      <c r="G602" s="845"/>
      <c r="H602" s="763" t="s">
        <v>532</v>
      </c>
      <c r="I602" s="764">
        <v>6210</v>
      </c>
      <c r="J602" s="667">
        <v>19511</v>
      </c>
      <c r="K602" s="802">
        <f t="shared" si="280"/>
        <v>6210</v>
      </c>
      <c r="L602" s="803">
        <v>1990</v>
      </c>
      <c r="M602" s="667">
        <v>19511</v>
      </c>
      <c r="N602" s="670">
        <f t="shared" si="281"/>
        <v>1990</v>
      </c>
      <c r="O602" s="802">
        <f t="shared" si="282"/>
        <v>8200</v>
      </c>
      <c r="P602" s="803">
        <f t="shared" si="283"/>
        <v>410</v>
      </c>
      <c r="Q602" s="667">
        <v>19511</v>
      </c>
      <c r="R602" s="668">
        <f t="shared" si="284"/>
        <v>410</v>
      </c>
      <c r="S602" s="764">
        <f t="shared" si="287"/>
        <v>8610</v>
      </c>
      <c r="T602" s="752">
        <f>(8200*1)-O602</f>
        <v>0</v>
      </c>
      <c r="U602" s="659">
        <f>+I602+L602-8200</f>
        <v>0</v>
      </c>
    </row>
    <row r="603" spans="1:21" ht="18" customHeight="1">
      <c r="A603" s="674"/>
      <c r="B603" s="1147" t="s">
        <v>1308</v>
      </c>
      <c r="C603" s="1148"/>
      <c r="D603" s="1148"/>
      <c r="E603" s="1149"/>
      <c r="F603" s="674"/>
      <c r="G603" s="676"/>
      <c r="H603" s="675"/>
      <c r="I603" s="677">
        <f>SUM(I592:I602)</f>
        <v>72420</v>
      </c>
      <c r="J603" s="677"/>
      <c r="K603" s="677">
        <f>SUM(K592:K602)</f>
        <v>72420</v>
      </c>
      <c r="L603" s="677">
        <f>SUM(L592:L602)</f>
        <v>19400</v>
      </c>
      <c r="M603" s="677"/>
      <c r="N603" s="725"/>
      <c r="O603" s="677">
        <f>SUM(O592:O602)</f>
        <v>91820</v>
      </c>
      <c r="P603" s="677"/>
      <c r="Q603" s="773"/>
      <c r="R603" s="677">
        <f>SUM(R592:R602)</f>
        <v>4572</v>
      </c>
      <c r="S603" s="677">
        <f>SUM(S592:S602)</f>
        <v>96392</v>
      </c>
      <c r="T603" s="754">
        <f>SUM(T597:T602)</f>
        <v>-380</v>
      </c>
      <c r="U603" s="659"/>
    </row>
    <row r="604" spans="1:21" ht="18" customHeight="1" thickBot="1">
      <c r="A604" s="892"/>
      <c r="B604" s="893"/>
      <c r="C604" s="893"/>
      <c r="D604" s="893"/>
      <c r="E604" s="893"/>
      <c r="F604" s="892"/>
      <c r="G604" s="894"/>
      <c r="H604" s="895"/>
      <c r="I604" s="896"/>
      <c r="J604" s="896"/>
      <c r="K604" s="896"/>
      <c r="L604" s="896"/>
      <c r="M604" s="896"/>
      <c r="N604" s="897"/>
      <c r="O604" s="896"/>
      <c r="P604" s="898"/>
      <c r="Q604" s="780" t="s">
        <v>540</v>
      </c>
      <c r="R604" s="728"/>
      <c r="S604" s="728">
        <f>+S603+T603</f>
        <v>96012</v>
      </c>
      <c r="T604" s="756"/>
      <c r="U604" s="679"/>
    </row>
    <row r="605" spans="1:21" ht="18" customHeight="1" thickTop="1">
      <c r="A605" s="747">
        <v>1</v>
      </c>
      <c r="B605" s="748" t="s">
        <v>66</v>
      </c>
      <c r="C605" s="736" t="s">
        <v>1309</v>
      </c>
      <c r="D605" s="736" t="s">
        <v>1059</v>
      </c>
      <c r="E605" s="736" t="s">
        <v>1310</v>
      </c>
      <c r="F605" s="747" t="s">
        <v>531</v>
      </c>
      <c r="G605" s="747"/>
      <c r="H605" s="652" t="s">
        <v>532</v>
      </c>
      <c r="I605" s="656">
        <v>6710</v>
      </c>
      <c r="J605" s="667">
        <v>19511</v>
      </c>
      <c r="K605" s="655">
        <f aca="true" t="shared" si="288" ref="K605:K613">I605*1</f>
        <v>6710</v>
      </c>
      <c r="L605" s="656">
        <v>1500</v>
      </c>
      <c r="M605" s="667">
        <v>19511</v>
      </c>
      <c r="N605" s="670">
        <f aca="true" t="shared" si="289" ref="N605:N613">L605*1</f>
        <v>1500</v>
      </c>
      <c r="O605" s="655">
        <f aca="true" t="shared" si="290" ref="O605:O613">+K605+N605</f>
        <v>8210</v>
      </c>
      <c r="P605" s="656">
        <f aca="true" t="shared" si="291" ref="P605:P613">(I605+L605-U605)*5/100</f>
        <v>410</v>
      </c>
      <c r="Q605" s="667">
        <v>19511</v>
      </c>
      <c r="R605" s="668">
        <f aca="true" t="shared" si="292" ref="R605:R613">P605*1</f>
        <v>410</v>
      </c>
      <c r="S605" s="688">
        <f aca="true" t="shared" si="293" ref="S605:S613">SUM(K605,N605,R605)</f>
        <v>8620</v>
      </c>
      <c r="T605" s="689">
        <f>(8200*1)-O605</f>
        <v>-10</v>
      </c>
      <c r="U605" s="659">
        <f>+I605+L605-8200</f>
        <v>10</v>
      </c>
    </row>
    <row r="606" spans="1:21" ht="18" customHeight="1">
      <c r="A606" s="709">
        <v>2</v>
      </c>
      <c r="B606" s="737" t="s">
        <v>1311</v>
      </c>
      <c r="C606" s="737"/>
      <c r="D606" s="737"/>
      <c r="E606" s="737" t="s">
        <v>1312</v>
      </c>
      <c r="F606" s="709" t="s">
        <v>531</v>
      </c>
      <c r="G606" s="709"/>
      <c r="H606" s="665" t="s">
        <v>532</v>
      </c>
      <c r="I606" s="669">
        <v>6330</v>
      </c>
      <c r="J606" s="667">
        <v>19511</v>
      </c>
      <c r="K606" s="668">
        <f t="shared" si="288"/>
        <v>6330</v>
      </c>
      <c r="L606" s="669">
        <v>1870</v>
      </c>
      <c r="M606" s="667">
        <v>19511</v>
      </c>
      <c r="N606" s="670">
        <f t="shared" si="289"/>
        <v>1870</v>
      </c>
      <c r="O606" s="668">
        <f t="shared" si="290"/>
        <v>8200</v>
      </c>
      <c r="P606" s="669">
        <f t="shared" si="291"/>
        <v>410</v>
      </c>
      <c r="Q606" s="667">
        <v>19511</v>
      </c>
      <c r="R606" s="668">
        <f t="shared" si="292"/>
        <v>410</v>
      </c>
      <c r="S606" s="666">
        <f t="shared" si="293"/>
        <v>8610</v>
      </c>
      <c r="T606" s="671">
        <f>(8200*1)-O606</f>
        <v>0</v>
      </c>
      <c r="U606" s="659">
        <f>+I606+L606-8200</f>
        <v>0</v>
      </c>
    </row>
    <row r="607" spans="1:21" ht="18" customHeight="1">
      <c r="A607" s="709">
        <v>3</v>
      </c>
      <c r="B607" s="737"/>
      <c r="C607" s="737"/>
      <c r="D607" s="737" t="s">
        <v>1313</v>
      </c>
      <c r="E607" s="737" t="s">
        <v>1314</v>
      </c>
      <c r="F607" s="709" t="s">
        <v>531</v>
      </c>
      <c r="G607" s="709"/>
      <c r="H607" s="665" t="s">
        <v>532</v>
      </c>
      <c r="I607" s="669">
        <v>6710</v>
      </c>
      <c r="J607" s="667">
        <v>19511</v>
      </c>
      <c r="K607" s="668">
        <f t="shared" si="288"/>
        <v>6710</v>
      </c>
      <c r="L607" s="669">
        <v>1500</v>
      </c>
      <c r="M607" s="667">
        <v>19511</v>
      </c>
      <c r="N607" s="670">
        <f t="shared" si="289"/>
        <v>1500</v>
      </c>
      <c r="O607" s="668">
        <f t="shared" si="290"/>
        <v>8210</v>
      </c>
      <c r="P607" s="669">
        <f t="shared" si="291"/>
        <v>410</v>
      </c>
      <c r="Q607" s="667">
        <v>19511</v>
      </c>
      <c r="R607" s="668">
        <f t="shared" si="292"/>
        <v>410</v>
      </c>
      <c r="S607" s="666">
        <f t="shared" si="293"/>
        <v>8620</v>
      </c>
      <c r="T607" s="671">
        <f>(8200*1)-O607</f>
        <v>-10</v>
      </c>
      <c r="U607" s="659">
        <f>+I607+L607-8200</f>
        <v>10</v>
      </c>
    </row>
    <row r="608" spans="1:21" ht="18" customHeight="1">
      <c r="A608" s="713">
        <v>4</v>
      </c>
      <c r="B608" s="738"/>
      <c r="C608" s="737"/>
      <c r="D608" s="737"/>
      <c r="E608" s="737" t="s">
        <v>1315</v>
      </c>
      <c r="F608" s="709" t="s">
        <v>531</v>
      </c>
      <c r="G608" s="709"/>
      <c r="H608" s="665" t="s">
        <v>532</v>
      </c>
      <c r="I608" s="669">
        <v>6710</v>
      </c>
      <c r="J608" s="667">
        <v>19511</v>
      </c>
      <c r="K608" s="668">
        <f t="shared" si="288"/>
        <v>6710</v>
      </c>
      <c r="L608" s="669">
        <v>1500</v>
      </c>
      <c r="M608" s="667">
        <v>19511</v>
      </c>
      <c r="N608" s="670">
        <f t="shared" si="289"/>
        <v>1500</v>
      </c>
      <c r="O608" s="668">
        <f t="shared" si="290"/>
        <v>8210</v>
      </c>
      <c r="P608" s="669">
        <f t="shared" si="291"/>
        <v>410</v>
      </c>
      <c r="Q608" s="667">
        <v>19511</v>
      </c>
      <c r="R608" s="668">
        <f t="shared" si="292"/>
        <v>410</v>
      </c>
      <c r="S608" s="666">
        <f t="shared" si="293"/>
        <v>8620</v>
      </c>
      <c r="T608" s="671">
        <f>(8200*1)-O608</f>
        <v>-10</v>
      </c>
      <c r="U608" s="659">
        <f>+I608+L608-8200</f>
        <v>10</v>
      </c>
    </row>
    <row r="609" spans="1:21" ht="18" customHeight="1">
      <c r="A609" s="709">
        <v>5</v>
      </c>
      <c r="B609" s="737"/>
      <c r="C609" s="737"/>
      <c r="D609" s="737"/>
      <c r="E609" s="737" t="s">
        <v>1316</v>
      </c>
      <c r="F609" s="709" t="s">
        <v>531</v>
      </c>
      <c r="G609" s="665" t="s">
        <v>532</v>
      </c>
      <c r="H609" s="665"/>
      <c r="I609" s="669">
        <v>5080</v>
      </c>
      <c r="J609" s="667">
        <v>19511</v>
      </c>
      <c r="K609" s="668">
        <f t="shared" si="288"/>
        <v>5080</v>
      </c>
      <c r="L609" s="669">
        <v>1500</v>
      </c>
      <c r="M609" s="667">
        <v>19511</v>
      </c>
      <c r="N609" s="670">
        <f t="shared" si="289"/>
        <v>1500</v>
      </c>
      <c r="O609" s="668">
        <f t="shared" si="290"/>
        <v>6580</v>
      </c>
      <c r="P609" s="669">
        <f t="shared" si="291"/>
        <v>329</v>
      </c>
      <c r="Q609" s="667">
        <v>19511</v>
      </c>
      <c r="R609" s="668">
        <f t="shared" si="292"/>
        <v>329</v>
      </c>
      <c r="S609" s="666">
        <f t="shared" si="293"/>
        <v>6909</v>
      </c>
      <c r="T609" s="671">
        <v>0</v>
      </c>
      <c r="U609" s="659">
        <f>+I609+L609-6580</f>
        <v>0</v>
      </c>
    </row>
    <row r="610" spans="1:21" ht="18" customHeight="1">
      <c r="A610" s="713">
        <v>6</v>
      </c>
      <c r="B610" s="737"/>
      <c r="C610" s="737"/>
      <c r="D610" s="737" t="s">
        <v>1317</v>
      </c>
      <c r="E610" s="737" t="s">
        <v>1318</v>
      </c>
      <c r="F610" s="709" t="s">
        <v>531</v>
      </c>
      <c r="G610" s="709"/>
      <c r="H610" s="665" t="s">
        <v>532</v>
      </c>
      <c r="I610" s="669">
        <v>6710</v>
      </c>
      <c r="J610" s="667">
        <v>19511</v>
      </c>
      <c r="K610" s="668">
        <f t="shared" si="288"/>
        <v>6710</v>
      </c>
      <c r="L610" s="669">
        <v>1500</v>
      </c>
      <c r="M610" s="667">
        <v>19511</v>
      </c>
      <c r="N610" s="670">
        <f t="shared" si="289"/>
        <v>1500</v>
      </c>
      <c r="O610" s="668">
        <f t="shared" si="290"/>
        <v>8210</v>
      </c>
      <c r="P610" s="669">
        <f t="shared" si="291"/>
        <v>410</v>
      </c>
      <c r="Q610" s="667">
        <v>19511</v>
      </c>
      <c r="R610" s="668">
        <f t="shared" si="292"/>
        <v>410</v>
      </c>
      <c r="S610" s="666">
        <f t="shared" si="293"/>
        <v>8620</v>
      </c>
      <c r="T610" s="671">
        <f>(8200*1)-O610</f>
        <v>-10</v>
      </c>
      <c r="U610" s="659">
        <f>+I610+L610-8200</f>
        <v>10</v>
      </c>
    </row>
    <row r="611" spans="1:21" ht="18" customHeight="1">
      <c r="A611" s="709">
        <v>7</v>
      </c>
      <c r="B611" s="738"/>
      <c r="C611" s="737"/>
      <c r="D611" s="737" t="s">
        <v>1319</v>
      </c>
      <c r="E611" s="737" t="s">
        <v>1320</v>
      </c>
      <c r="F611" s="709" t="s">
        <v>531</v>
      </c>
      <c r="G611" s="665" t="s">
        <v>532</v>
      </c>
      <c r="H611" s="665"/>
      <c r="I611" s="669">
        <v>5080</v>
      </c>
      <c r="J611" s="667">
        <v>19511</v>
      </c>
      <c r="K611" s="668">
        <f t="shared" si="288"/>
        <v>5080</v>
      </c>
      <c r="L611" s="669">
        <v>1500</v>
      </c>
      <c r="M611" s="667">
        <v>19511</v>
      </c>
      <c r="N611" s="670">
        <f t="shared" si="289"/>
        <v>1500</v>
      </c>
      <c r="O611" s="668">
        <f t="shared" si="290"/>
        <v>6580</v>
      </c>
      <c r="P611" s="669">
        <f t="shared" si="291"/>
        <v>329</v>
      </c>
      <c r="Q611" s="667">
        <v>19511</v>
      </c>
      <c r="R611" s="668">
        <f t="shared" si="292"/>
        <v>329</v>
      </c>
      <c r="S611" s="666">
        <f t="shared" si="293"/>
        <v>6909</v>
      </c>
      <c r="T611" s="671">
        <v>0</v>
      </c>
      <c r="U611" s="659">
        <f>+I611+L611-6580</f>
        <v>0</v>
      </c>
    </row>
    <row r="612" spans="1:21" ht="18" customHeight="1">
      <c r="A612" s="713">
        <v>8</v>
      </c>
      <c r="B612" s="737"/>
      <c r="C612" s="737"/>
      <c r="D612" s="737" t="s">
        <v>1321</v>
      </c>
      <c r="E612" s="737" t="s">
        <v>1322</v>
      </c>
      <c r="F612" s="709" t="s">
        <v>531</v>
      </c>
      <c r="G612" s="709"/>
      <c r="H612" s="665" t="s">
        <v>532</v>
      </c>
      <c r="I612" s="669">
        <v>6590</v>
      </c>
      <c r="J612" s="667">
        <v>19511</v>
      </c>
      <c r="K612" s="668">
        <f t="shared" si="288"/>
        <v>6590</v>
      </c>
      <c r="L612" s="669">
        <v>1610</v>
      </c>
      <c r="M612" s="667">
        <v>19511</v>
      </c>
      <c r="N612" s="670">
        <f t="shared" si="289"/>
        <v>1610</v>
      </c>
      <c r="O612" s="668">
        <f t="shared" si="290"/>
        <v>8200</v>
      </c>
      <c r="P612" s="669">
        <f t="shared" si="291"/>
        <v>410</v>
      </c>
      <c r="Q612" s="667">
        <v>19511</v>
      </c>
      <c r="R612" s="668">
        <f t="shared" si="292"/>
        <v>410</v>
      </c>
      <c r="S612" s="666">
        <f t="shared" si="293"/>
        <v>8610</v>
      </c>
      <c r="T612" s="671">
        <f>(8200*1)-O612</f>
        <v>0</v>
      </c>
      <c r="U612" s="659">
        <f>+I612+L612-8200</f>
        <v>0</v>
      </c>
    </row>
    <row r="613" spans="1:21" ht="18" customHeight="1">
      <c r="A613" s="709">
        <v>9</v>
      </c>
      <c r="B613" s="749"/>
      <c r="C613" s="737"/>
      <c r="D613" s="737" t="s">
        <v>1323</v>
      </c>
      <c r="E613" s="737" t="s">
        <v>1324</v>
      </c>
      <c r="F613" s="709" t="s">
        <v>531</v>
      </c>
      <c r="G613" s="709"/>
      <c r="H613" s="665" t="s">
        <v>532</v>
      </c>
      <c r="I613" s="669">
        <v>6590</v>
      </c>
      <c r="J613" s="667">
        <v>19511</v>
      </c>
      <c r="K613" s="668">
        <f t="shared" si="288"/>
        <v>6590</v>
      </c>
      <c r="L613" s="669">
        <v>1610</v>
      </c>
      <c r="M613" s="667">
        <v>19511</v>
      </c>
      <c r="N613" s="670">
        <f t="shared" si="289"/>
        <v>1610</v>
      </c>
      <c r="O613" s="668">
        <f t="shared" si="290"/>
        <v>8200</v>
      </c>
      <c r="P613" s="669">
        <f t="shared" si="291"/>
        <v>410</v>
      </c>
      <c r="Q613" s="667">
        <v>19511</v>
      </c>
      <c r="R613" s="668">
        <f t="shared" si="292"/>
        <v>410</v>
      </c>
      <c r="S613" s="666">
        <f t="shared" si="293"/>
        <v>8610</v>
      </c>
      <c r="T613" s="671">
        <f>(8200*1)-O613</f>
        <v>0</v>
      </c>
      <c r="U613" s="659">
        <f>+I613+L613-8200</f>
        <v>0</v>
      </c>
    </row>
    <row r="614" spans="1:21" ht="18" customHeight="1">
      <c r="A614" s="674"/>
      <c r="B614" s="1147" t="s">
        <v>1325</v>
      </c>
      <c r="C614" s="1148"/>
      <c r="D614" s="1148"/>
      <c r="E614" s="1149"/>
      <c r="F614" s="674"/>
      <c r="G614" s="675"/>
      <c r="H614" s="676"/>
      <c r="I614" s="677">
        <f>SUM(I605:I613)</f>
        <v>56510</v>
      </c>
      <c r="J614" s="677"/>
      <c r="K614" s="677">
        <f>SUM(K605:K613)</f>
        <v>56510</v>
      </c>
      <c r="L614" s="677">
        <f>SUM(L605:L613)</f>
        <v>14090</v>
      </c>
      <c r="M614" s="677"/>
      <c r="N614" s="677"/>
      <c r="O614" s="677">
        <f>SUM(O605:O613)</f>
        <v>70600</v>
      </c>
      <c r="P614" s="677">
        <f>SUM(P605:P613)</f>
        <v>3528</v>
      </c>
      <c r="Q614" s="677"/>
      <c r="R614" s="677">
        <f>SUM(R605:R613)</f>
        <v>3528</v>
      </c>
      <c r="S614" s="677">
        <f>SUM(S605:S613)</f>
        <v>74128</v>
      </c>
      <c r="T614" s="678">
        <f>SUM(T605:T613)</f>
        <v>-40</v>
      </c>
      <c r="U614" s="679"/>
    </row>
    <row r="615" spans="1:21" ht="18" customHeight="1" thickBot="1">
      <c r="A615" s="899"/>
      <c r="B615" s="900"/>
      <c r="C615" s="893"/>
      <c r="D615" s="893"/>
      <c r="E615" s="901"/>
      <c r="F615" s="899"/>
      <c r="G615" s="902"/>
      <c r="H615" s="903"/>
      <c r="I615" s="904"/>
      <c r="J615" s="684"/>
      <c r="K615" s="904"/>
      <c r="L615" s="904"/>
      <c r="M615" s="684"/>
      <c r="N615" s="684"/>
      <c r="O615" s="904"/>
      <c r="P615" s="904"/>
      <c r="Q615" s="780" t="s">
        <v>540</v>
      </c>
      <c r="R615" s="728"/>
      <c r="S615" s="728">
        <f>+S614+T614</f>
        <v>74088</v>
      </c>
      <c r="T615" s="756"/>
      <c r="U615" s="679"/>
    </row>
    <row r="616" spans="1:21" ht="18" customHeight="1" thickTop="1">
      <c r="A616" s="648">
        <v>1</v>
      </c>
      <c r="B616" s="649" t="s">
        <v>480</v>
      </c>
      <c r="C616" s="649" t="s">
        <v>481</v>
      </c>
      <c r="D616" s="649" t="s">
        <v>639</v>
      </c>
      <c r="E616" s="650" t="s">
        <v>1326</v>
      </c>
      <c r="F616" s="648" t="s">
        <v>604</v>
      </c>
      <c r="G616" s="651"/>
      <c r="H616" s="652" t="s">
        <v>532</v>
      </c>
      <c r="I616" s="653">
        <v>7940</v>
      </c>
      <c r="J616" s="667">
        <v>19511</v>
      </c>
      <c r="K616" s="655">
        <f>I616*1</f>
        <v>7940</v>
      </c>
      <c r="L616" s="656">
        <v>1500</v>
      </c>
      <c r="M616" s="667">
        <v>19511</v>
      </c>
      <c r="N616" s="670">
        <f>L616*1</f>
        <v>1500</v>
      </c>
      <c r="O616" s="655">
        <f>+K616+N616</f>
        <v>9440</v>
      </c>
      <c r="P616" s="656">
        <f>(I616+L616-U616)*5/100</f>
        <v>472</v>
      </c>
      <c r="Q616" s="667">
        <v>19511</v>
      </c>
      <c r="R616" s="668">
        <f>P616*1</f>
        <v>472</v>
      </c>
      <c r="S616" s="653">
        <f>SUM(K616,N616,R616)</f>
        <v>9912</v>
      </c>
      <c r="T616" s="658">
        <f>(9440*1)-O616</f>
        <v>0</v>
      </c>
      <c r="U616" s="659">
        <f>+I616+L616-9440</f>
        <v>0</v>
      </c>
    </row>
    <row r="617" spans="1:21" ht="18" customHeight="1">
      <c r="A617" s="660">
        <v>2</v>
      </c>
      <c r="B617" s="661" t="s">
        <v>1327</v>
      </c>
      <c r="C617" s="662"/>
      <c r="D617" s="661"/>
      <c r="E617" s="663" t="s">
        <v>1328</v>
      </c>
      <c r="F617" s="660" t="s">
        <v>531</v>
      </c>
      <c r="G617" s="664"/>
      <c r="H617" s="665" t="s">
        <v>532</v>
      </c>
      <c r="I617" s="666">
        <v>6710</v>
      </c>
      <c r="J617" s="667">
        <v>19511</v>
      </c>
      <c r="K617" s="668">
        <f>I617*1</f>
        <v>6710</v>
      </c>
      <c r="L617" s="669">
        <v>1490</v>
      </c>
      <c r="M617" s="667">
        <v>19511</v>
      </c>
      <c r="N617" s="670">
        <f>L617*1</f>
        <v>1490</v>
      </c>
      <c r="O617" s="668">
        <f>+K617+N617</f>
        <v>8200</v>
      </c>
      <c r="P617" s="669">
        <f>(I617+L617-U617)*5/100</f>
        <v>410</v>
      </c>
      <c r="Q617" s="667">
        <v>19511</v>
      </c>
      <c r="R617" s="668">
        <f>P617*1</f>
        <v>410</v>
      </c>
      <c r="S617" s="666">
        <f>SUM(K617,N617,R617)</f>
        <v>8610</v>
      </c>
      <c r="T617" s="671">
        <f>(8200*1)-O617</f>
        <v>0</v>
      </c>
      <c r="U617" s="659">
        <f>+I617+L617-8200</f>
        <v>0</v>
      </c>
    </row>
    <row r="618" spans="1:21" ht="18" customHeight="1">
      <c r="A618" s="660">
        <v>3</v>
      </c>
      <c r="B618" s="661"/>
      <c r="C618" s="661"/>
      <c r="D618" s="661"/>
      <c r="E618" s="663" t="s">
        <v>1329</v>
      </c>
      <c r="F618" s="660" t="s">
        <v>531</v>
      </c>
      <c r="G618" s="664"/>
      <c r="H618" s="665" t="s">
        <v>532</v>
      </c>
      <c r="I618" s="666">
        <v>6710</v>
      </c>
      <c r="J618" s="667">
        <v>19511</v>
      </c>
      <c r="K618" s="668">
        <f>I618*1</f>
        <v>6710</v>
      </c>
      <c r="L618" s="669">
        <v>1490</v>
      </c>
      <c r="M618" s="667">
        <v>19511</v>
      </c>
      <c r="N618" s="670">
        <f>L618*1</f>
        <v>1490</v>
      </c>
      <c r="O618" s="668">
        <f>+K618+N618</f>
        <v>8200</v>
      </c>
      <c r="P618" s="669">
        <f>(I618+L618-U618)*5/100</f>
        <v>410</v>
      </c>
      <c r="Q618" s="667">
        <v>19511</v>
      </c>
      <c r="R618" s="668">
        <f>P618*1</f>
        <v>410</v>
      </c>
      <c r="S618" s="666">
        <f>SUM(K618,N618,R618)</f>
        <v>8610</v>
      </c>
      <c r="T618" s="671">
        <f>(8200*1)-O618</f>
        <v>0</v>
      </c>
      <c r="U618" s="659">
        <f>+I618+L618-8200</f>
        <v>0</v>
      </c>
    </row>
    <row r="619" spans="1:21" ht="18" customHeight="1">
      <c r="A619" s="660">
        <v>4</v>
      </c>
      <c r="B619" s="661"/>
      <c r="C619" s="661"/>
      <c r="D619" s="661"/>
      <c r="E619" s="663" t="s">
        <v>1330</v>
      </c>
      <c r="F619" s="660" t="s">
        <v>531</v>
      </c>
      <c r="G619" s="664"/>
      <c r="H619" s="665" t="s">
        <v>532</v>
      </c>
      <c r="I619" s="666">
        <v>6710</v>
      </c>
      <c r="J619" s="667">
        <v>19511</v>
      </c>
      <c r="K619" s="668">
        <f>I619*1</f>
        <v>6710</v>
      </c>
      <c r="L619" s="669">
        <v>1490</v>
      </c>
      <c r="M619" s="667">
        <v>19511</v>
      </c>
      <c r="N619" s="670">
        <f>L619*1</f>
        <v>1490</v>
      </c>
      <c r="O619" s="668">
        <f>+K619+N619</f>
        <v>8200</v>
      </c>
      <c r="P619" s="669">
        <f>(I619+L619-U619)*5/100</f>
        <v>410</v>
      </c>
      <c r="Q619" s="667">
        <v>19511</v>
      </c>
      <c r="R619" s="668">
        <f>P619*1</f>
        <v>410</v>
      </c>
      <c r="S619" s="666">
        <f>SUM(K619,N619,R619)</f>
        <v>8610</v>
      </c>
      <c r="T619" s="671">
        <f>(8200*1)-O619</f>
        <v>0</v>
      </c>
      <c r="U619" s="659">
        <f>+I619+L619-8200</f>
        <v>0</v>
      </c>
    </row>
    <row r="620" spans="1:22" ht="18" customHeight="1">
      <c r="A620" s="674"/>
      <c r="B620" s="1147" t="s">
        <v>1331</v>
      </c>
      <c r="C620" s="1148"/>
      <c r="D620" s="1148"/>
      <c r="E620" s="1149"/>
      <c r="F620" s="674"/>
      <c r="G620" s="675"/>
      <c r="H620" s="676"/>
      <c r="I620" s="677">
        <f>SUM(I616:I619)</f>
        <v>28070</v>
      </c>
      <c r="J620" s="677"/>
      <c r="K620" s="677">
        <f>SUM(K616:K619)</f>
        <v>28070</v>
      </c>
      <c r="L620" s="677">
        <f>SUM(L616:L619)</f>
        <v>5970</v>
      </c>
      <c r="M620" s="677"/>
      <c r="N620" s="677"/>
      <c r="O620" s="677">
        <f>SUM(O616:O619)</f>
        <v>34040</v>
      </c>
      <c r="P620" s="677">
        <f>SUM(P616:P619)</f>
        <v>1702</v>
      </c>
      <c r="Q620" s="677"/>
      <c r="R620" s="677">
        <f>SUM(R616:R619)</f>
        <v>1702</v>
      </c>
      <c r="S620" s="678">
        <f>SUM(S616:S619)</f>
        <v>35742</v>
      </c>
      <c r="T620" s="678">
        <f>SUM(T616:T619)</f>
        <v>0</v>
      </c>
      <c r="U620" s="679"/>
      <c r="V620" t="s">
        <v>637</v>
      </c>
    </row>
    <row r="621" spans="1:21" ht="18" customHeight="1">
      <c r="A621" s="648">
        <v>1</v>
      </c>
      <c r="B621" s="649" t="s">
        <v>1332</v>
      </c>
      <c r="C621" s="649" t="s">
        <v>439</v>
      </c>
      <c r="D621" s="649" t="s">
        <v>1333</v>
      </c>
      <c r="E621" s="650" t="s">
        <v>1334</v>
      </c>
      <c r="F621" s="648" t="s">
        <v>604</v>
      </c>
      <c r="G621" s="651"/>
      <c r="H621" s="652" t="s">
        <v>532</v>
      </c>
      <c r="I621" s="653">
        <v>8320</v>
      </c>
      <c r="J621" s="667">
        <v>19511</v>
      </c>
      <c r="K621" s="655">
        <f>I621*1</f>
        <v>8320</v>
      </c>
      <c r="L621" s="656">
        <v>1500</v>
      </c>
      <c r="M621" s="667">
        <v>19511</v>
      </c>
      <c r="N621" s="670">
        <f>L621*1</f>
        <v>1500</v>
      </c>
      <c r="O621" s="655">
        <f>+K621+N621</f>
        <v>9820</v>
      </c>
      <c r="P621" s="656">
        <f>(I621+L621-U621)*5/100</f>
        <v>472</v>
      </c>
      <c r="Q621" s="667">
        <v>19511</v>
      </c>
      <c r="R621" s="668">
        <f>P621*1</f>
        <v>472</v>
      </c>
      <c r="S621" s="653">
        <f>SUM(K621,N621,R621)</f>
        <v>10292</v>
      </c>
      <c r="T621" s="658">
        <f>(9440*1)-O621</f>
        <v>-380</v>
      </c>
      <c r="U621" s="659">
        <f>+I621+L621-9440</f>
        <v>380</v>
      </c>
    </row>
    <row r="622" spans="1:21" ht="18" customHeight="1">
      <c r="A622" s="660">
        <v>2</v>
      </c>
      <c r="B622" s="661" t="s">
        <v>1335</v>
      </c>
      <c r="C622" s="662"/>
      <c r="D622" s="661"/>
      <c r="E622" s="663" t="s">
        <v>1336</v>
      </c>
      <c r="F622" s="660" t="s">
        <v>531</v>
      </c>
      <c r="G622" s="664"/>
      <c r="H622" s="665" t="s">
        <v>532</v>
      </c>
      <c r="I622" s="666">
        <v>6710</v>
      </c>
      <c r="J622" s="667">
        <v>19511</v>
      </c>
      <c r="K622" s="668">
        <f>I622*1</f>
        <v>6710</v>
      </c>
      <c r="L622" s="669">
        <v>1490</v>
      </c>
      <c r="M622" s="667">
        <v>19511</v>
      </c>
      <c r="N622" s="670">
        <f>L622*1</f>
        <v>1490</v>
      </c>
      <c r="O622" s="668">
        <f>+K622+N622</f>
        <v>8200</v>
      </c>
      <c r="P622" s="669">
        <f>(I622+L622-U622)*5/100</f>
        <v>410</v>
      </c>
      <c r="Q622" s="667">
        <v>19511</v>
      </c>
      <c r="R622" s="668">
        <f>P622*1</f>
        <v>410</v>
      </c>
      <c r="S622" s="666">
        <f>SUM(K622,N622,R622)</f>
        <v>8610</v>
      </c>
      <c r="T622" s="671">
        <f>(8200*1)-O622</f>
        <v>0</v>
      </c>
      <c r="U622" s="659">
        <f>+I622+L622-8200</f>
        <v>0</v>
      </c>
    </row>
    <row r="623" spans="1:21" ht="18" customHeight="1">
      <c r="A623" s="660">
        <v>3</v>
      </c>
      <c r="B623" s="661"/>
      <c r="C623" s="661"/>
      <c r="D623" s="661"/>
      <c r="E623" s="663" t="s">
        <v>1337</v>
      </c>
      <c r="F623" s="660" t="s">
        <v>531</v>
      </c>
      <c r="G623" s="664"/>
      <c r="H623" s="665" t="s">
        <v>532</v>
      </c>
      <c r="I623" s="666">
        <v>6710</v>
      </c>
      <c r="J623" s="667">
        <v>19511</v>
      </c>
      <c r="K623" s="668">
        <f>I623*1</f>
        <v>6710</v>
      </c>
      <c r="L623" s="669">
        <v>1490</v>
      </c>
      <c r="M623" s="667">
        <v>19511</v>
      </c>
      <c r="N623" s="670">
        <f>L623*1</f>
        <v>1490</v>
      </c>
      <c r="O623" s="668">
        <f>+K623+N623</f>
        <v>8200</v>
      </c>
      <c r="P623" s="669">
        <f>(I623+L623-U623)*5/100</f>
        <v>410</v>
      </c>
      <c r="Q623" s="667">
        <v>19511</v>
      </c>
      <c r="R623" s="668">
        <f>P623*1</f>
        <v>410</v>
      </c>
      <c r="S623" s="666">
        <f>SUM(K623,N623,R623)</f>
        <v>8610</v>
      </c>
      <c r="T623" s="671">
        <f>(8200*1)-O623</f>
        <v>0</v>
      </c>
      <c r="U623" s="659">
        <f>+I623+L623-8200</f>
        <v>0</v>
      </c>
    </row>
    <row r="624" spans="1:21" ht="18" customHeight="1">
      <c r="A624" s="674"/>
      <c r="B624" s="1147" t="s">
        <v>1338</v>
      </c>
      <c r="C624" s="1148"/>
      <c r="D624" s="1148"/>
      <c r="E624" s="1149"/>
      <c r="F624" s="674"/>
      <c r="G624" s="675"/>
      <c r="H624" s="676"/>
      <c r="I624" s="677">
        <f>SUM(I621:I623)</f>
        <v>21740</v>
      </c>
      <c r="J624" s="677"/>
      <c r="K624" s="677">
        <f>SUM(K621:K623)</f>
        <v>21740</v>
      </c>
      <c r="L624" s="677">
        <f>SUM(L621:L623)</f>
        <v>4480</v>
      </c>
      <c r="M624" s="677"/>
      <c r="N624" s="677"/>
      <c r="O624" s="677">
        <f>SUM(O621:O623)</f>
        <v>26220</v>
      </c>
      <c r="P624" s="677">
        <f>SUM(P621:P623)</f>
        <v>1292</v>
      </c>
      <c r="Q624" s="677"/>
      <c r="R624" s="677">
        <f>SUM(R621:R623)</f>
        <v>1292</v>
      </c>
      <c r="S624" s="678">
        <f>SUM(S621:S623)</f>
        <v>27512</v>
      </c>
      <c r="T624" s="678">
        <f>SUM(T621:T623)</f>
        <v>-380</v>
      </c>
      <c r="U624" s="679"/>
    </row>
    <row r="625" spans="1:21" ht="18" customHeight="1" thickBot="1">
      <c r="A625" s="899"/>
      <c r="B625" s="900"/>
      <c r="C625" s="893"/>
      <c r="D625" s="893"/>
      <c r="E625" s="901"/>
      <c r="F625" s="899"/>
      <c r="G625" s="902"/>
      <c r="H625" s="903"/>
      <c r="I625" s="904"/>
      <c r="J625" s="684"/>
      <c r="K625" s="904"/>
      <c r="L625" s="904"/>
      <c r="M625" s="684"/>
      <c r="N625" s="684"/>
      <c r="O625" s="684"/>
      <c r="P625" s="684"/>
      <c r="Q625" s="780" t="s">
        <v>540</v>
      </c>
      <c r="R625" s="728"/>
      <c r="S625" s="728">
        <f>+S624+T624</f>
        <v>27132</v>
      </c>
      <c r="T625" s="756"/>
      <c r="U625" s="679"/>
    </row>
    <row r="626" spans="1:21" ht="18" customHeight="1" thickTop="1">
      <c r="A626" s="648">
        <v>1</v>
      </c>
      <c r="B626" s="649" t="s">
        <v>1339</v>
      </c>
      <c r="C626" s="649" t="s">
        <v>253</v>
      </c>
      <c r="D626" s="649" t="s">
        <v>1340</v>
      </c>
      <c r="E626" s="650" t="s">
        <v>1341</v>
      </c>
      <c r="F626" s="648" t="s">
        <v>604</v>
      </c>
      <c r="G626" s="651"/>
      <c r="H626" s="652" t="s">
        <v>532</v>
      </c>
      <c r="I626" s="653">
        <v>6710</v>
      </c>
      <c r="J626" s="667">
        <v>19511</v>
      </c>
      <c r="K626" s="655">
        <f aca="true" t="shared" si="294" ref="K626:K633">I626*1</f>
        <v>6710</v>
      </c>
      <c r="L626" s="656">
        <v>1500</v>
      </c>
      <c r="M626" s="667">
        <v>19511</v>
      </c>
      <c r="N626" s="670">
        <f aca="true" t="shared" si="295" ref="N626:N633">L626*1</f>
        <v>1500</v>
      </c>
      <c r="O626" s="668">
        <f aca="true" t="shared" si="296" ref="O626:O633">+K626+N626</f>
        <v>8210</v>
      </c>
      <c r="P626" s="669">
        <f aca="true" t="shared" si="297" ref="P626:P633">(I626+L626-U626)*5/100</f>
        <v>410</v>
      </c>
      <c r="Q626" s="667">
        <v>19511</v>
      </c>
      <c r="R626" s="668">
        <f aca="true" t="shared" si="298" ref="R626:R633">P626*1</f>
        <v>410</v>
      </c>
      <c r="S626" s="653">
        <f aca="true" t="shared" si="299" ref="S626:S633">SUM(K626,N626,R626)</f>
        <v>8620</v>
      </c>
      <c r="T626" s="658">
        <f>(8200*1)-O626</f>
        <v>-10</v>
      </c>
      <c r="U626" s="659">
        <f>+I626+L626-8200</f>
        <v>10</v>
      </c>
    </row>
    <row r="627" spans="1:21" ht="18" customHeight="1">
      <c r="A627" s="660">
        <v>2</v>
      </c>
      <c r="B627" s="661" t="s">
        <v>1342</v>
      </c>
      <c r="C627" s="662"/>
      <c r="D627" s="661"/>
      <c r="E627" s="663" t="s">
        <v>1343</v>
      </c>
      <c r="F627" s="660" t="s">
        <v>531</v>
      </c>
      <c r="G627" s="665" t="s">
        <v>532</v>
      </c>
      <c r="H627" s="665"/>
      <c r="I627" s="666">
        <v>5080</v>
      </c>
      <c r="J627" s="667">
        <v>19511</v>
      </c>
      <c r="K627" s="668">
        <f t="shared" si="294"/>
        <v>5080</v>
      </c>
      <c r="L627" s="669">
        <v>1500</v>
      </c>
      <c r="M627" s="667">
        <v>19511</v>
      </c>
      <c r="N627" s="670">
        <f t="shared" si="295"/>
        <v>1500</v>
      </c>
      <c r="O627" s="668">
        <f t="shared" si="296"/>
        <v>6580</v>
      </c>
      <c r="P627" s="669">
        <f t="shared" si="297"/>
        <v>329</v>
      </c>
      <c r="Q627" s="667">
        <v>19511</v>
      </c>
      <c r="R627" s="668">
        <f t="shared" si="298"/>
        <v>329</v>
      </c>
      <c r="S627" s="666">
        <f t="shared" si="299"/>
        <v>6909</v>
      </c>
      <c r="T627" s="671">
        <f>(6580*1)-O627</f>
        <v>0</v>
      </c>
      <c r="U627" s="659">
        <f>+I627+L627-6580</f>
        <v>0</v>
      </c>
    </row>
    <row r="628" spans="1:21" ht="18" customHeight="1">
      <c r="A628" s="660">
        <v>3</v>
      </c>
      <c r="B628" s="661"/>
      <c r="C628" s="661"/>
      <c r="D628" s="691"/>
      <c r="E628" s="692" t="s">
        <v>1344</v>
      </c>
      <c r="F628" s="690" t="s">
        <v>531</v>
      </c>
      <c r="G628" s="694" t="s">
        <v>532</v>
      </c>
      <c r="H628" s="694"/>
      <c r="I628" s="695">
        <v>5080</v>
      </c>
      <c r="J628" s="667">
        <v>19511</v>
      </c>
      <c r="K628" s="698">
        <f t="shared" si="294"/>
        <v>5080</v>
      </c>
      <c r="L628" s="696">
        <v>1500</v>
      </c>
      <c r="M628" s="667">
        <v>19511</v>
      </c>
      <c r="N628" s="670">
        <f t="shared" si="295"/>
        <v>1500</v>
      </c>
      <c r="O628" s="668">
        <f t="shared" si="296"/>
        <v>6580</v>
      </c>
      <c r="P628" s="669">
        <f t="shared" si="297"/>
        <v>329</v>
      </c>
      <c r="Q628" s="667">
        <v>19511</v>
      </c>
      <c r="R628" s="668">
        <f t="shared" si="298"/>
        <v>329</v>
      </c>
      <c r="S628" s="695">
        <f t="shared" si="299"/>
        <v>6909</v>
      </c>
      <c r="T628" s="671">
        <f>(6580*1)-O628</f>
        <v>0</v>
      </c>
      <c r="U628" s="659">
        <f>+I628+L628-6580</f>
        <v>0</v>
      </c>
    </row>
    <row r="629" spans="1:21" ht="18" customHeight="1">
      <c r="A629" s="660">
        <v>4</v>
      </c>
      <c r="B629" s="886"/>
      <c r="C629" s="886"/>
      <c r="D629" s="661" t="s">
        <v>1100</v>
      </c>
      <c r="E629" s="663" t="s">
        <v>1345</v>
      </c>
      <c r="F629" s="690" t="s">
        <v>531</v>
      </c>
      <c r="G629" s="664"/>
      <c r="H629" s="665" t="s">
        <v>532</v>
      </c>
      <c r="I629" s="666">
        <v>6710</v>
      </c>
      <c r="J629" s="667">
        <v>19511</v>
      </c>
      <c r="K629" s="668">
        <f t="shared" si="294"/>
        <v>6710</v>
      </c>
      <c r="L629" s="669">
        <v>1500</v>
      </c>
      <c r="M629" s="667">
        <v>19511</v>
      </c>
      <c r="N629" s="670">
        <f t="shared" si="295"/>
        <v>1500</v>
      </c>
      <c r="O629" s="668">
        <f t="shared" si="296"/>
        <v>8210</v>
      </c>
      <c r="P629" s="669">
        <f t="shared" si="297"/>
        <v>410</v>
      </c>
      <c r="Q629" s="667">
        <v>19511</v>
      </c>
      <c r="R629" s="668">
        <f t="shared" si="298"/>
        <v>410</v>
      </c>
      <c r="S629" s="666">
        <f t="shared" si="299"/>
        <v>8620</v>
      </c>
      <c r="T629" s="671">
        <f>(8200*1)-O629</f>
        <v>-10</v>
      </c>
      <c r="U629" s="659">
        <f>+I629+L629-8200</f>
        <v>10</v>
      </c>
    </row>
    <row r="630" spans="1:21" ht="18" customHeight="1">
      <c r="A630" s="660">
        <v>5</v>
      </c>
      <c r="B630" s="886"/>
      <c r="C630" s="886"/>
      <c r="D630" s="661"/>
      <c r="E630" s="663" t="s">
        <v>1346</v>
      </c>
      <c r="F630" s="660" t="s">
        <v>531</v>
      </c>
      <c r="G630" s="665" t="s">
        <v>532</v>
      </c>
      <c r="H630" s="665"/>
      <c r="I630" s="666">
        <v>6710</v>
      </c>
      <c r="J630" s="667">
        <v>19511</v>
      </c>
      <c r="K630" s="668">
        <f t="shared" si="294"/>
        <v>6710</v>
      </c>
      <c r="L630" s="669">
        <v>1500</v>
      </c>
      <c r="M630" s="667">
        <v>19511</v>
      </c>
      <c r="N630" s="670">
        <f t="shared" si="295"/>
        <v>1500</v>
      </c>
      <c r="O630" s="668">
        <f t="shared" si="296"/>
        <v>8210</v>
      </c>
      <c r="P630" s="669">
        <f t="shared" si="297"/>
        <v>410</v>
      </c>
      <c r="Q630" s="667">
        <v>19511</v>
      </c>
      <c r="R630" s="668">
        <f t="shared" si="298"/>
        <v>410</v>
      </c>
      <c r="S630" s="666">
        <f t="shared" si="299"/>
        <v>8620</v>
      </c>
      <c r="T630" s="671">
        <f>(8200*1)-O630</f>
        <v>-10</v>
      </c>
      <c r="U630" s="659">
        <f>+I630+L630-8200</f>
        <v>10</v>
      </c>
    </row>
    <row r="631" spans="1:21" ht="18" customHeight="1">
      <c r="A631" s="660">
        <v>6</v>
      </c>
      <c r="B631" s="886"/>
      <c r="C631" s="886"/>
      <c r="D631" s="661"/>
      <c r="E631" s="663" t="s">
        <v>1347</v>
      </c>
      <c r="F631" s="660" t="s">
        <v>531</v>
      </c>
      <c r="G631" s="665" t="s">
        <v>532</v>
      </c>
      <c r="H631" s="665"/>
      <c r="I631" s="666">
        <v>6710</v>
      </c>
      <c r="J631" s="667">
        <v>19511</v>
      </c>
      <c r="K631" s="668">
        <f t="shared" si="294"/>
        <v>6710</v>
      </c>
      <c r="L631" s="669">
        <v>1500</v>
      </c>
      <c r="M631" s="667">
        <v>19511</v>
      </c>
      <c r="N631" s="670">
        <f t="shared" si="295"/>
        <v>1500</v>
      </c>
      <c r="O631" s="668">
        <f t="shared" si="296"/>
        <v>8210</v>
      </c>
      <c r="P631" s="669">
        <f t="shared" si="297"/>
        <v>410</v>
      </c>
      <c r="Q631" s="667">
        <v>19511</v>
      </c>
      <c r="R631" s="668">
        <f t="shared" si="298"/>
        <v>410</v>
      </c>
      <c r="S631" s="666">
        <f t="shared" si="299"/>
        <v>8620</v>
      </c>
      <c r="T631" s="671">
        <f>(8200*1)-O631</f>
        <v>-10</v>
      </c>
      <c r="U631" s="659">
        <f>+I631+L631-8200</f>
        <v>10</v>
      </c>
    </row>
    <row r="632" spans="1:21" ht="18" customHeight="1">
      <c r="A632" s="660">
        <v>7</v>
      </c>
      <c r="B632" s="886"/>
      <c r="C632" s="886"/>
      <c r="D632" s="661"/>
      <c r="E632" s="663" t="s">
        <v>1348</v>
      </c>
      <c r="F632" s="660" t="s">
        <v>531</v>
      </c>
      <c r="G632" s="665" t="s">
        <v>532</v>
      </c>
      <c r="H632" s="665"/>
      <c r="I632" s="666">
        <v>6710</v>
      </c>
      <c r="J632" s="667">
        <v>19511</v>
      </c>
      <c r="K632" s="668">
        <f t="shared" si="294"/>
        <v>6710</v>
      </c>
      <c r="L632" s="669">
        <v>1500</v>
      </c>
      <c r="M632" s="667">
        <v>19511</v>
      </c>
      <c r="N632" s="670">
        <f t="shared" si="295"/>
        <v>1500</v>
      </c>
      <c r="O632" s="668">
        <f t="shared" si="296"/>
        <v>8210</v>
      </c>
      <c r="P632" s="669">
        <f t="shared" si="297"/>
        <v>410</v>
      </c>
      <c r="Q632" s="667">
        <v>19511</v>
      </c>
      <c r="R632" s="668">
        <f t="shared" si="298"/>
        <v>410</v>
      </c>
      <c r="S632" s="666">
        <f t="shared" si="299"/>
        <v>8620</v>
      </c>
      <c r="T632" s="671">
        <f>(8200*1)-O632</f>
        <v>-10</v>
      </c>
      <c r="U632" s="659">
        <f>+I632+L632-8200</f>
        <v>10</v>
      </c>
    </row>
    <row r="633" spans="1:21" ht="18" customHeight="1">
      <c r="A633" s="660">
        <v>8</v>
      </c>
      <c r="B633" s="886"/>
      <c r="C633" s="886"/>
      <c r="D633" s="661"/>
      <c r="E633" s="663" t="s">
        <v>1349</v>
      </c>
      <c r="F633" s="660" t="s">
        <v>531</v>
      </c>
      <c r="G633" s="665" t="s">
        <v>532</v>
      </c>
      <c r="H633" s="665"/>
      <c r="I633" s="666">
        <v>6210</v>
      </c>
      <c r="J633" s="667">
        <v>19511</v>
      </c>
      <c r="K633" s="668">
        <f t="shared" si="294"/>
        <v>6210</v>
      </c>
      <c r="L633" s="669">
        <v>1990</v>
      </c>
      <c r="M633" s="667">
        <v>19511</v>
      </c>
      <c r="N633" s="670">
        <f t="shared" si="295"/>
        <v>1990</v>
      </c>
      <c r="O633" s="668">
        <f t="shared" si="296"/>
        <v>8200</v>
      </c>
      <c r="P633" s="669">
        <f t="shared" si="297"/>
        <v>410</v>
      </c>
      <c r="Q633" s="667">
        <v>19511</v>
      </c>
      <c r="R633" s="668">
        <f t="shared" si="298"/>
        <v>410</v>
      </c>
      <c r="S633" s="666">
        <f t="shared" si="299"/>
        <v>8610</v>
      </c>
      <c r="T633" s="671">
        <f>(8200*1)-O633</f>
        <v>0</v>
      </c>
      <c r="U633" s="659">
        <f>+I633+L633-8200</f>
        <v>0</v>
      </c>
    </row>
    <row r="634" spans="1:21" ht="18" customHeight="1">
      <c r="A634" s="674"/>
      <c r="B634" s="1147" t="s">
        <v>1350</v>
      </c>
      <c r="C634" s="1148"/>
      <c r="D634" s="1148"/>
      <c r="E634" s="1149"/>
      <c r="F634" s="674"/>
      <c r="G634" s="675"/>
      <c r="H634" s="676"/>
      <c r="I634" s="677">
        <f>SUM(I626:I628)</f>
        <v>16870</v>
      </c>
      <c r="J634" s="677"/>
      <c r="K634" s="677">
        <f>SUM(K626:K628)</f>
        <v>16870</v>
      </c>
      <c r="L634" s="677">
        <f>SUM(L626:L628)</f>
        <v>4500</v>
      </c>
      <c r="M634" s="677"/>
      <c r="N634" s="677"/>
      <c r="O634" s="677">
        <f>SUM(O626:O628)</f>
        <v>21370</v>
      </c>
      <c r="P634" s="677">
        <f>SUM(P626:P628)</f>
        <v>1068</v>
      </c>
      <c r="Q634" s="677"/>
      <c r="R634" s="677">
        <f>SUM(R626:R628)</f>
        <v>1068</v>
      </c>
      <c r="S634" s="678">
        <f>SUM(S626:S633)</f>
        <v>65528</v>
      </c>
      <c r="T634" s="678">
        <f>SUM(T626:T633)</f>
        <v>-50</v>
      </c>
      <c r="U634" s="679"/>
    </row>
    <row r="635" spans="1:21" ht="18" customHeight="1" thickBot="1">
      <c r="A635" s="680"/>
      <c r="B635" s="681"/>
      <c r="C635" s="681"/>
      <c r="D635" s="681"/>
      <c r="E635" s="681"/>
      <c r="F635" s="680"/>
      <c r="G635" s="682"/>
      <c r="H635" s="683"/>
      <c r="I635" s="684"/>
      <c r="J635" s="684"/>
      <c r="K635" s="684"/>
      <c r="L635" s="684"/>
      <c r="M635" s="684"/>
      <c r="N635" s="684"/>
      <c r="O635" s="684"/>
      <c r="P635" s="684"/>
      <c r="Q635" s="906" t="s">
        <v>150</v>
      </c>
      <c r="R635" s="907"/>
      <c r="S635" s="728">
        <f>+S634+T634</f>
        <v>65478</v>
      </c>
      <c r="T635" s="908"/>
      <c r="U635" s="659"/>
    </row>
    <row r="636" spans="1:21" ht="18" customHeight="1" thickTop="1">
      <c r="A636" s="648">
        <v>1</v>
      </c>
      <c r="B636" s="649" t="s">
        <v>1351</v>
      </c>
      <c r="C636" s="649" t="s">
        <v>110</v>
      </c>
      <c r="D636" s="649" t="s">
        <v>1352</v>
      </c>
      <c r="E636" s="650" t="s">
        <v>1353</v>
      </c>
      <c r="F636" s="660" t="s">
        <v>531</v>
      </c>
      <c r="G636" s="664"/>
      <c r="H636" s="665" t="s">
        <v>532</v>
      </c>
      <c r="I636" s="666">
        <v>6460</v>
      </c>
      <c r="J636" s="667">
        <v>19511</v>
      </c>
      <c r="K636" s="668">
        <f>I636*1</f>
        <v>6460</v>
      </c>
      <c r="L636" s="669">
        <v>1740</v>
      </c>
      <c r="M636" s="667">
        <v>19511</v>
      </c>
      <c r="N636" s="670">
        <f>L636*1</f>
        <v>1740</v>
      </c>
      <c r="O636" s="668">
        <f>+K636+N636</f>
        <v>8200</v>
      </c>
      <c r="P636" s="669">
        <f>(I636+L636-U636)*5/100</f>
        <v>410</v>
      </c>
      <c r="Q636" s="667">
        <v>19511</v>
      </c>
      <c r="R636" s="687">
        <f>P636*1</f>
        <v>410</v>
      </c>
      <c r="S636" s="688">
        <f>SUM(K636,N636,R636)</f>
        <v>8610</v>
      </c>
      <c r="T636" s="689">
        <f>(8200*1)-O636</f>
        <v>0</v>
      </c>
      <c r="U636" s="659">
        <f>+I636+L636-8200</f>
        <v>0</v>
      </c>
    </row>
    <row r="637" spans="1:21" ht="18" customHeight="1">
      <c r="A637" s="690">
        <v>2</v>
      </c>
      <c r="B637" s="661" t="s">
        <v>1354</v>
      </c>
      <c r="C637" s="681"/>
      <c r="D637" s="681"/>
      <c r="E637" s="692" t="s">
        <v>1355</v>
      </c>
      <c r="F637" s="690" t="s">
        <v>531</v>
      </c>
      <c r="G637" s="693"/>
      <c r="H637" s="694" t="s">
        <v>532</v>
      </c>
      <c r="I637" s="695">
        <v>6460</v>
      </c>
      <c r="J637" s="667">
        <v>19511</v>
      </c>
      <c r="K637" s="698">
        <f>I637*1</f>
        <v>6460</v>
      </c>
      <c r="L637" s="696">
        <v>1740</v>
      </c>
      <c r="M637" s="667">
        <v>19511</v>
      </c>
      <c r="N637" s="714">
        <f>L637*1</f>
        <v>1740</v>
      </c>
      <c r="O637" s="698">
        <f>+K637+N637</f>
        <v>8200</v>
      </c>
      <c r="P637" s="696">
        <f>(I637+L637-U637)*5/100</f>
        <v>410</v>
      </c>
      <c r="Q637" s="667">
        <v>19511</v>
      </c>
      <c r="R637" s="698">
        <f>P637*1</f>
        <v>410</v>
      </c>
      <c r="S637" s="695">
        <f>SUM(K637,N637,R637)</f>
        <v>8610</v>
      </c>
      <c r="T637" s="909">
        <f>(8200*1)-O637</f>
        <v>0</v>
      </c>
      <c r="U637" s="659">
        <f>+I637+L637-8200</f>
        <v>0</v>
      </c>
    </row>
    <row r="638" spans="1:21" ht="18" customHeight="1">
      <c r="A638" s="674"/>
      <c r="B638" s="827"/>
      <c r="C638" s="827"/>
      <c r="D638" s="827"/>
      <c r="E638" s="827"/>
      <c r="F638" s="674"/>
      <c r="G638" s="675"/>
      <c r="H638" s="676"/>
      <c r="I638" s="677">
        <f>SUM(I636:I637)</f>
        <v>12920</v>
      </c>
      <c r="J638" s="677"/>
      <c r="K638" s="677">
        <f>SUM(K636:K637)</f>
        <v>12920</v>
      </c>
      <c r="L638" s="677">
        <f>SUM(L636:L637)</f>
        <v>3480</v>
      </c>
      <c r="M638" s="677"/>
      <c r="N638" s="677">
        <f>SUM(N636:N637)</f>
        <v>3480</v>
      </c>
      <c r="O638" s="677">
        <f>SUM(O636:O637)</f>
        <v>16400</v>
      </c>
      <c r="P638" s="677">
        <f>SUM(P636:P637)</f>
        <v>820</v>
      </c>
      <c r="Q638" s="910"/>
      <c r="R638" s="827">
        <f>SUM(R636:R637)</f>
        <v>820</v>
      </c>
      <c r="S638" s="677">
        <f>SUM(S636:S637)</f>
        <v>17220</v>
      </c>
      <c r="T638" s="699"/>
      <c r="U638" s="659"/>
    </row>
    <row r="639" spans="17:21" ht="18" customHeight="1" thickBot="1">
      <c r="Q639" s="906" t="s">
        <v>1356</v>
      </c>
      <c r="R639" s="907"/>
      <c r="S639" s="728">
        <f>+S14+S31+S42+S60+S77+S93+S100+S113+S118+S123+S127+S129+S132+S138+S159+S171+S177+S199+S207+S216+S225+S230+S235+S245+S250+S265+S282+S285+S295+S300+S316+S329+S336+S349+S375+S383+S390+S407+S422+S437+S451+S460+S469+S478+S494+S498+S513+S519+S524+S551+S579+S584+S591+S604+S615+S620+S625+S635+S638</f>
        <v>4707088</v>
      </c>
      <c r="T639" s="908"/>
      <c r="U639" s="659"/>
    </row>
    <row r="640" ht="18" customHeight="1" thickTop="1"/>
  </sheetData>
  <sheetProtection password="CC71" sheet="1" objects="1" scenarios="1" selectLockedCells="1" selectUnlockedCells="1"/>
  <mergeCells count="75">
    <mergeCell ref="B634:E634"/>
    <mergeCell ref="B603:E603"/>
    <mergeCell ref="B614:E614"/>
    <mergeCell ref="B620:E620"/>
    <mergeCell ref="B624:E624"/>
    <mergeCell ref="B551:E551"/>
    <mergeCell ref="B578:E578"/>
    <mergeCell ref="B583:E583"/>
    <mergeCell ref="B591:E591"/>
    <mergeCell ref="B498:E498"/>
    <mergeCell ref="B513:E513"/>
    <mergeCell ref="B519:E519"/>
    <mergeCell ref="B524:E524"/>
    <mergeCell ref="B460:E460"/>
    <mergeCell ref="B469:E469"/>
    <mergeCell ref="B478:E478"/>
    <mergeCell ref="B493:E493"/>
    <mergeCell ref="B406:E406"/>
    <mergeCell ref="B421:E421"/>
    <mergeCell ref="B436:E436"/>
    <mergeCell ref="B450:E450"/>
    <mergeCell ref="B348:E348"/>
    <mergeCell ref="B375:E375"/>
    <mergeCell ref="B383:E383"/>
    <mergeCell ref="B390:E390"/>
    <mergeCell ref="B300:E300"/>
    <mergeCell ref="B315:E315"/>
    <mergeCell ref="B329:E329"/>
    <mergeCell ref="B335:E335"/>
    <mergeCell ref="B264:E264"/>
    <mergeCell ref="B282:E282"/>
    <mergeCell ref="B285:E285"/>
    <mergeCell ref="B294:E294"/>
    <mergeCell ref="B230:E230"/>
    <mergeCell ref="C234:E234"/>
    <mergeCell ref="C244:E244"/>
    <mergeCell ref="B250:E250"/>
    <mergeCell ref="B199:E199"/>
    <mergeCell ref="B207:E207"/>
    <mergeCell ref="B216:E216"/>
    <mergeCell ref="B225:E225"/>
    <mergeCell ref="A176:E176"/>
    <mergeCell ref="G183:J183"/>
    <mergeCell ref="G186:I186"/>
    <mergeCell ref="G190:J190"/>
    <mergeCell ref="A134:E134"/>
    <mergeCell ref="B137:E137"/>
    <mergeCell ref="B158:E158"/>
    <mergeCell ref="B170:E170"/>
    <mergeCell ref="B122:E122"/>
    <mergeCell ref="B127:E127"/>
    <mergeCell ref="B129:E129"/>
    <mergeCell ref="B132:E132"/>
    <mergeCell ref="B92:E92"/>
    <mergeCell ref="B100:E100"/>
    <mergeCell ref="B113:E113"/>
    <mergeCell ref="B117:E117"/>
    <mergeCell ref="B31:E31"/>
    <mergeCell ref="B42:E42"/>
    <mergeCell ref="B60:E60"/>
    <mergeCell ref="B76:E76"/>
    <mergeCell ref="I4:K4"/>
    <mergeCell ref="L4:N4"/>
    <mergeCell ref="P4:R4"/>
    <mergeCell ref="B13:E13"/>
    <mergeCell ref="A1:T1"/>
    <mergeCell ref="A2:T2"/>
    <mergeCell ref="I3:R3"/>
    <mergeCell ref="A4:A5"/>
    <mergeCell ref="B4:B5"/>
    <mergeCell ref="C4:C5"/>
    <mergeCell ref="D4:D5"/>
    <mergeCell ref="E4:E5"/>
    <mergeCell ref="F4:F5"/>
    <mergeCell ref="G4:H4"/>
  </mergeCells>
  <printOptions/>
  <pageMargins left="0.16" right="0.16" top="0.16" bottom="0.17" header="0.16" footer="0.17"/>
  <pageSetup horizontalDpi="600" verticalDpi="600" orientation="landscape" paperSize="9" r:id="rId2"/>
  <headerFooter alignWithMargins="0">
    <oddHeader>&amp;Rหน้าที่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Rio&amp;Umi 4ever together</dc:creator>
  <cp:keywords/>
  <dc:description/>
  <cp:lastModifiedBy>aoe</cp:lastModifiedBy>
  <cp:lastPrinted>2010-06-30T11:42:17Z</cp:lastPrinted>
  <dcterms:created xsi:type="dcterms:W3CDTF">2005-04-29T08:18:38Z</dcterms:created>
  <dcterms:modified xsi:type="dcterms:W3CDTF">2010-06-30T11:44:39Z</dcterms:modified>
  <cp:category/>
  <cp:version/>
  <cp:contentType/>
  <cp:contentStatus/>
</cp:coreProperties>
</file>