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7755" windowHeight="8850" tabRatio="599" activeTab="4"/>
  </bookViews>
  <sheets>
    <sheet name="บัญชีโอนเงิน" sheetId="1" r:id="rId1"/>
    <sheet name="ค่ารักษาพยาบาล" sheetId="2" r:id="rId2"/>
    <sheet name="ครูถ่ายโอน" sheetId="3" r:id="rId3"/>
    <sheet name="ลูกจ้างสถานีสูบน้ำ" sheetId="4" r:id="rId4"/>
    <sheet name="ค่าตอบ ผดด" sheetId="5" r:id="rId5"/>
  </sheets>
  <definedNames>
    <definedName name="_xlnm.Print_Area" localSheetId="4">'ค่าตอบ ผดด'!$A$1:$S$74</definedName>
    <definedName name="_xlnm.Print_Area" localSheetId="1">'ค่ารักษาพยาบาล'!$A$1:$K$24</definedName>
    <definedName name="_xlnm.Print_Area" localSheetId="0">'บัญชีโอนเงิน'!$A$1:$X$41</definedName>
    <definedName name="_xlnm.Print_Area" localSheetId="3">'ลูกจ้างสถานีสูบน้ำ'!$A$1:$J$45</definedName>
    <definedName name="_xlnm.Print_Titles" localSheetId="1">'ค่ารักษาพยาบาล'!$1:$6</definedName>
    <definedName name="_xlnm.Print_Titles" localSheetId="0">'บัญชีโอนเงิน'!$1:$4</definedName>
    <definedName name="_xlnm.Print_Titles" localSheetId="3">'ลูกจ้างสถานีสูบน้ำ'!$1:$5</definedName>
  </definedNames>
  <calcPr fullCalcOnLoad="1"/>
</workbook>
</file>

<file path=xl/sharedStrings.xml><?xml version="1.0" encoding="utf-8"?>
<sst xmlns="http://schemas.openxmlformats.org/spreadsheetml/2006/main" count="795" uniqueCount="339">
  <si>
    <t>รายละเอียดประกอบการเบิกจ่ายเงิน ค่าจ้างลูกจ้างชั่วคราวประจำสถานีสูบน้ำด้วยไฟฟ้า</t>
  </si>
  <si>
    <t>รวมเงิน (บาท)</t>
  </si>
  <si>
    <t>5%</t>
  </si>
  <si>
    <t>นายไล  เทือกชัยภูมิ</t>
  </si>
  <si>
    <t>นายศักดิ์สิทธิ์  เสนาเวียง</t>
  </si>
  <si>
    <t>นายสุนทร  ชื่นสบาย</t>
  </si>
  <si>
    <t>นายชัยวัฒน์  บังสันเทียะ</t>
  </si>
  <si>
    <t>นายบุญแถม  ภักดีศิริวงษ์</t>
  </si>
  <si>
    <t>นายณรงค์  เหง่าชัย</t>
  </si>
  <si>
    <t>รวม ทต.ทุ่งทอง</t>
  </si>
  <si>
    <t>นายกองหนุน  ชนะมูล</t>
  </si>
  <si>
    <t>นายฉัตรมงคล  ญาติสมบูรณ์</t>
  </si>
  <si>
    <t>อบต.นางแดด</t>
  </si>
  <si>
    <t>นายวีระยุทธ  เพียรนอก</t>
  </si>
  <si>
    <t>อบต.ศรีสำราญ</t>
  </si>
  <si>
    <t>นายเวียงทอง  ชาวนาฮี</t>
  </si>
  <si>
    <t>1 คน</t>
  </si>
  <si>
    <t>ยังไม่ส่งหนังสือและเอกสารสำหนาสัญญาจ้าง ขอเบิกเงิน จากจังหวัด</t>
  </si>
  <si>
    <t>ทม.ชัยภูมิ</t>
  </si>
  <si>
    <t>ซับใหญ่</t>
  </si>
  <si>
    <t>อบต.ท่ากูบ</t>
  </si>
  <si>
    <t>อบต.บ้านแท่น</t>
  </si>
  <si>
    <t>อบต.หัวทะเล</t>
  </si>
  <si>
    <t>กสจ.</t>
  </si>
  <si>
    <t>กบข.</t>
  </si>
  <si>
    <t>รายละเอียดการโอนเงิน   ให้กับองค์กรปกครองส่วนท้องถิ่น</t>
  </si>
  <si>
    <t>อบต.ส้มป่อย</t>
  </si>
  <si>
    <t>อำเภอ</t>
  </si>
  <si>
    <t>อปท.</t>
  </si>
  <si>
    <t>หนองบัวแดง</t>
  </si>
  <si>
    <t>จัตุรัส</t>
  </si>
  <si>
    <t>บ้านเขว้า</t>
  </si>
  <si>
    <t>เมืองชัยภูมิ</t>
  </si>
  <si>
    <t>บำเหน็จณรงค์</t>
  </si>
  <si>
    <t>ที่</t>
  </si>
  <si>
    <t>บ้านแท่น</t>
  </si>
  <si>
    <t>ภูเขียว</t>
  </si>
  <si>
    <t>คอนสาร</t>
  </si>
  <si>
    <t>บุคลากรถ่ายโอน</t>
  </si>
  <si>
    <t>รวมเงิน</t>
  </si>
  <si>
    <t>รายชื่อ</t>
  </si>
  <si>
    <t>ตำแหน่ง</t>
  </si>
  <si>
    <t>ค่าครองชีพ</t>
  </si>
  <si>
    <t>อบต.บ้านค่าย</t>
  </si>
  <si>
    <t>อบต.ดงบัง</t>
  </si>
  <si>
    <t>อบต.คูเมือง</t>
  </si>
  <si>
    <t>อบต.โคกเริงรมย์</t>
  </si>
  <si>
    <t>อบต.ตลาดแร้ง</t>
  </si>
  <si>
    <t>อบต.หนองคอนไทย</t>
  </si>
  <si>
    <t>อบต.กุดตุ้ม</t>
  </si>
  <si>
    <t>อบต.โพนทอง</t>
  </si>
  <si>
    <t>อบต.หนองไผ่</t>
  </si>
  <si>
    <t>อบต.คอนสาร</t>
  </si>
  <si>
    <t>อบต.ละหาน</t>
  </si>
  <si>
    <t>ลำดับ</t>
  </si>
  <si>
    <t>ค่ารักษาพยาบาล</t>
  </si>
  <si>
    <t>ประเภท</t>
  </si>
  <si>
    <t>คอนสวรรค์</t>
  </si>
  <si>
    <t>อบต.ยางหวาย</t>
  </si>
  <si>
    <t>อบต.สามสวน</t>
  </si>
  <si>
    <t>อบต.หนองแวง</t>
  </si>
  <si>
    <t>ค่าการศึกษาบุตร</t>
  </si>
  <si>
    <t>ทต.จัตุรัส</t>
  </si>
  <si>
    <t>ทต.ชีลอง</t>
  </si>
  <si>
    <t>หน่วยงานผู้โอน : สนง.ส่งเสริมการปกครองท้องถิ่น จ.ชัยภูมิ</t>
  </si>
  <si>
    <t>ครูถ่ายโอน</t>
  </si>
  <si>
    <t>รวมจำนวนเงิน</t>
  </si>
  <si>
    <t>เลขที่บัญชีกระแสรายวัน ธ.กรุงไทย</t>
  </si>
  <si>
    <t>ค่าตอบแทน</t>
  </si>
  <si>
    <t>แก้งคร้อ</t>
  </si>
  <si>
    <t>อบต.หนองขาม</t>
  </si>
  <si>
    <t>307-6-06183-6</t>
  </si>
  <si>
    <t>307-6-06199-2</t>
  </si>
  <si>
    <t>ทต.คอนสาร</t>
  </si>
  <si>
    <t>285-6-00457-1</t>
  </si>
  <si>
    <t>285-6-00453-9</t>
  </si>
  <si>
    <t>อบต.โนนคูณ</t>
  </si>
  <si>
    <t>285-6-00454-7</t>
  </si>
  <si>
    <t>ทต.ทุ่งทอง</t>
  </si>
  <si>
    <t>307-6-06159-3</t>
  </si>
  <si>
    <t>อบต.ชีบน</t>
  </si>
  <si>
    <t>307-6-06170-4</t>
  </si>
  <si>
    <t>307-6-06176-3</t>
  </si>
  <si>
    <t>335-6-00293-7</t>
  </si>
  <si>
    <t>342-6-00195-0</t>
  </si>
  <si>
    <t>289-6-00099-2</t>
  </si>
  <si>
    <t>289-6-00105-0</t>
  </si>
  <si>
    <t>318-6-01057-8</t>
  </si>
  <si>
    <t>318-6-04058-6</t>
  </si>
  <si>
    <t>อบต.โคกสะอาด</t>
  </si>
  <si>
    <t>อบต.ผักปัง</t>
  </si>
  <si>
    <t>285-6-00372-9</t>
  </si>
  <si>
    <t>285-6-00368-0</t>
  </si>
  <si>
    <t>307-6-06160-7</t>
  </si>
  <si>
    <t>อบต.รอบเมือง</t>
  </si>
  <si>
    <t>307-6-06154-2</t>
  </si>
  <si>
    <t>342-6-00192-6</t>
  </si>
  <si>
    <t>อบต.บ้านเล่า</t>
  </si>
  <si>
    <t>342-6-00200-0</t>
  </si>
  <si>
    <t>307-6-06157-7</t>
  </si>
  <si>
    <t>342-6-00193-4</t>
  </si>
  <si>
    <t>342-6-00211-6</t>
  </si>
  <si>
    <t>307-6-06156-9</t>
  </si>
  <si>
    <t>รวม</t>
  </si>
  <si>
    <t>บำนาญ/บำเหน็จรายเดือน</t>
  </si>
  <si>
    <t>ช.ค.บ.ผู้รับบำนาญ</t>
  </si>
  <si>
    <t>ประกันสังคม</t>
  </si>
  <si>
    <t>พ.ทั่วไป</t>
  </si>
  <si>
    <t>รวม อบต.ชีบน</t>
  </si>
  <si>
    <t>ระยะเวลา</t>
  </si>
  <si>
    <t>คนงานเครื่องสูบน้ำ</t>
  </si>
  <si>
    <t>จนท.ประสานงาน พช.</t>
  </si>
  <si>
    <t>นายปรีชา  พรหมมา</t>
  </si>
  <si>
    <t>นายอ๊อต  ศรีวงษ์ชัย</t>
  </si>
  <si>
    <t>จพง.กง.บช. 6</t>
  </si>
  <si>
    <t>นางพัชรินทร์  นาคประกอบ</t>
  </si>
  <si>
    <t>นายชาติชาย  สิงห์ชัย</t>
  </si>
  <si>
    <t>นายจรัส  มาตุราช</t>
  </si>
  <si>
    <t>รวม อบต.สามสวน</t>
  </si>
  <si>
    <t>รวมโอนเงินทั้งสิ้น</t>
  </si>
  <si>
    <t>ชื่อ - สกุล</t>
  </si>
  <si>
    <t>รวมเงินทั้งสิ้น</t>
  </si>
  <si>
    <t xml:space="preserve">ที่  </t>
  </si>
  <si>
    <t>หมายเหตุ</t>
  </si>
  <si>
    <t>ไข้นอก</t>
  </si>
  <si>
    <t>ไข้ใน</t>
  </si>
  <si>
    <t>เลขที่ใบเสร็จ/จำนวนเงินที่เบิกได้</t>
  </si>
  <si>
    <t>เมือง</t>
  </si>
  <si>
    <t>ต.ค.53-มี.ค.54</t>
  </si>
  <si>
    <t>(เบิกไม่ได้ 200 บาท)</t>
  </si>
  <si>
    <t>รายละเอียดประกอบการเบิกจ่ายเงินอุดหนุนเฉพาะกิจ  ปีงบประมาณ พ.ศ. 2554  สนับสนุนบุคลากรถ่ายโอน</t>
  </si>
  <si>
    <t>307-6-06201-8</t>
  </si>
  <si>
    <t>เงินเดือนฯ/ค่าตอบแทน</t>
  </si>
  <si>
    <t>น.ส.ทัศวรรณ  โสภากุล</t>
  </si>
  <si>
    <t>นางกองแพง  ทองเหลือง</t>
  </si>
  <si>
    <t>นางกิ่งฟ้า  เกตุชาญศิริ</t>
  </si>
  <si>
    <t>ครูผู้ช่วย</t>
  </si>
  <si>
    <t>ประจำเดือน   มีนาคม   2554</t>
  </si>
  <si>
    <t>0864/703 ลว.20 ธค.53</t>
  </si>
  <si>
    <t>0863/703 ลว.20 ธค.53</t>
  </si>
  <si>
    <t>54-85-002254F010/364 ลว.19กพ.54</t>
  </si>
  <si>
    <t>54-85-002274F010/384 ลว.19กพ.54</t>
  </si>
  <si>
    <t>59729/50 ลว.5 มีค.54</t>
  </si>
  <si>
    <t>(เบิกไม่ได้ 139 บาท)</t>
  </si>
  <si>
    <t>ชย0027.201/1177 ลว.17 กพ.54</t>
  </si>
  <si>
    <t>3221/037 ลว.2 กพ.54</t>
  </si>
  <si>
    <t>0259/714 ลว.9 มีค.54</t>
  </si>
  <si>
    <t>ประจำเดือน   มีนาคม  2554</t>
  </si>
  <si>
    <t>มี.ค.54</t>
  </si>
  <si>
    <t>นายวิรมย์  หล่าบุตรศรี</t>
  </si>
  <si>
    <t>เบิกให้ถึงเดือนมี.ค.54 แล้ว</t>
  </si>
  <si>
    <t>นายบุญสิน  ซาลอด</t>
  </si>
  <si>
    <t>ต.ค.53-ม.ค.54</t>
  </si>
  <si>
    <t>นายสมหมาย  นามัสเก</t>
  </si>
  <si>
    <t>นายประเสริฐ  ภิญโญศักดิ์</t>
  </si>
  <si>
    <t>นายประยงค์  ผุดผ่อง</t>
  </si>
  <si>
    <t>นายปัญญา  ประชามอญ</t>
  </si>
  <si>
    <t>นายสาเว็น  เชื่อมาก</t>
  </si>
  <si>
    <t>นายไพฑูรย์  จีนทอง</t>
  </si>
  <si>
    <t>รวม อบต.ส้มป่อย</t>
  </si>
  <si>
    <t>หมายเหตุ - อปท. ที่ยังไม่ส่งเอกสารเบิกจ่ายเงินกับจังหวัด  ดังนี้</t>
  </si>
  <si>
    <t>ค่าตอบแทนโครงการเกษียณอายุก่อนกำหนด</t>
  </si>
  <si>
    <t>ค่าจ้างลูกจ้างชั่วคราว</t>
  </si>
  <si>
    <t>สถานีสูบน้ำด้วยไฟฟ้า</t>
  </si>
  <si>
    <t>ค่ากระแสไฟฟ้า</t>
  </si>
  <si>
    <t>192/54</t>
  </si>
  <si>
    <t>ทต.หนองบัวแดง</t>
  </si>
  <si>
    <t>193/54</t>
  </si>
  <si>
    <t>191/54</t>
  </si>
  <si>
    <t>190/54</t>
  </si>
  <si>
    <t>188/54</t>
  </si>
  <si>
    <t>186/54</t>
  </si>
  <si>
    <t>ค่าตอบแทน ผดด.</t>
  </si>
  <si>
    <t>181/54</t>
  </si>
  <si>
    <t>อบต.โนนสะอาด</t>
  </si>
  <si>
    <t>177/54</t>
  </si>
  <si>
    <t>เทพสถิต</t>
  </si>
  <si>
    <t>อบต.ห้วยยายจิ๋ว</t>
  </si>
  <si>
    <t>อบต.นายางกลัก</t>
  </si>
  <si>
    <t>อบต.ถ้ำวัวแดง</t>
  </si>
  <si>
    <t>อบต.หนองคู</t>
  </si>
  <si>
    <t>หนองบัวระเหว</t>
  </si>
  <si>
    <t>อบต.โสกปลาดุก</t>
  </si>
  <si>
    <t>196/54</t>
  </si>
  <si>
    <t>ทต.หนองบัวระเหว</t>
  </si>
  <si>
    <t>197/54</t>
  </si>
  <si>
    <t>198/54</t>
  </si>
  <si>
    <t>186,198/54</t>
  </si>
  <si>
    <t>ชย0027.301/085 ลว.28 มค.54</t>
  </si>
  <si>
    <t>23710/86 ลว.18 มค.54</t>
  </si>
  <si>
    <t>1600831/54 ลว.20 มค.54</t>
  </si>
  <si>
    <t>033/0307 ลว.19 มค.54</t>
  </si>
  <si>
    <t>3602358/54ข130913 ลว.8กพ.54</t>
  </si>
  <si>
    <t>1224910/54ข144833 ลว.8กพ.54</t>
  </si>
  <si>
    <t>307-6-06196-8</t>
  </si>
  <si>
    <t>285-6-00460-1</t>
  </si>
  <si>
    <t>289-6-00104-2</t>
  </si>
  <si>
    <t>307-6-06208-5</t>
  </si>
  <si>
    <t>307-6-06172-0</t>
  </si>
  <si>
    <t>307-6-06175-5</t>
  </si>
  <si>
    <t>318-6-01055-1</t>
  </si>
  <si>
    <t>318-6-01062-4</t>
  </si>
  <si>
    <t>335-6-00290-2</t>
  </si>
  <si>
    <t>335-6-00294-5</t>
  </si>
  <si>
    <t>นายสุวรรณ์  เพิ่มภูเขียว</t>
  </si>
  <si>
    <t>นายอุดร  คนเพียร</t>
  </si>
  <si>
    <t>รวม อบต.นางแดด</t>
  </si>
  <si>
    <t>เป็นพนักงานจ้างตามภารกิจ ไม่ได้รับการจัดสรรงบประมาณจาก กรมส่งเสริมฯ</t>
  </si>
  <si>
    <t>ส่งสำเนาสัญญาจ้างแล้ว อยู่ระหว่างเบิกจ่าย</t>
  </si>
  <si>
    <t>เงินเดือน</t>
  </si>
  <si>
    <t>ค่าตอบแทน พ.จ้าง</t>
  </si>
  <si>
    <t>ค่าวิทยฐานะ</t>
  </si>
  <si>
    <t>ค่าตอบแทนนอกเหนือจากเงินเดือน</t>
  </si>
  <si>
    <t>ค่าตอบแทน(เต็มขั้น)</t>
  </si>
  <si>
    <t>นายชัดทวัน  ชนะชัย</t>
  </si>
  <si>
    <t>นางทองเพชร  ชุมพล</t>
  </si>
  <si>
    <t>นายแดง  โนนยะโส</t>
  </si>
  <si>
    <t>นายวุฒิไกร  จ้อยภูเขียว</t>
  </si>
  <si>
    <t>นางจริยา  สุดท้วม</t>
  </si>
  <si>
    <t>นางจุรีรัตน์  พิลาแก้ว</t>
  </si>
  <si>
    <t>นางรัชนีภรณ์  ผิวขม</t>
  </si>
  <si>
    <t>นายกันตภณ  บุจันทร์</t>
  </si>
  <si>
    <t>น.ส.ศศิวิมล  ลาบุญ</t>
  </si>
  <si>
    <t>นางสุดสาคร  ตลับนิล</t>
  </si>
  <si>
    <t>นางสายพิณ  พลพงษ์</t>
  </si>
  <si>
    <t>นางศศิธร  เพชรภูเขียว</t>
  </si>
  <si>
    <t>ผอ.</t>
  </si>
  <si>
    <t>ครู คศ.3</t>
  </si>
  <si>
    <t>ครู คศ.2</t>
  </si>
  <si>
    <t>ครู คศ.1</t>
  </si>
  <si>
    <t>บุคลากรสนับสนุนฯ</t>
  </si>
  <si>
    <t>นายโสรัตน์  นิสัยตรง</t>
  </si>
  <si>
    <t>นางสมศรี  วิไลรัตน์</t>
  </si>
  <si>
    <t>น.ส.จิราพร  สุดงาม</t>
  </si>
  <si>
    <t>นายเชษฐชัย  บุขุนทด</t>
  </si>
  <si>
    <t>นางเอมอร  สุลำนาจ</t>
  </si>
  <si>
    <t>นางบังอรรัตน์  คงโนนกอก</t>
  </si>
  <si>
    <t>รวม 3 เดือน (ต.ค.53-มี.ค.54)</t>
  </si>
  <si>
    <t>น.ส.ปนิดา  คำโนนกอก</t>
  </si>
  <si>
    <t>รวม (มี.ค.54)</t>
  </si>
  <si>
    <t>ครูและบุคลากรทางการศึกษา</t>
  </si>
  <si>
    <t>รวมทั้งสิ้น</t>
  </si>
  <si>
    <r>
      <t>โอนเข้าบัญชีวันที่....</t>
    </r>
    <r>
      <rPr>
        <b/>
        <sz val="16"/>
        <rFont val="TH Niramit AS"/>
        <family val="0"/>
      </rPr>
      <t>23</t>
    </r>
    <r>
      <rPr>
        <b/>
        <sz val="14"/>
        <rFont val="TH Niramit AS"/>
        <family val="0"/>
      </rPr>
      <t>...มีนาคม  2554</t>
    </r>
  </si>
  <si>
    <t>ประกอบการโอนเงินวันที่  23  มีนาคม  2554</t>
  </si>
  <si>
    <t>รายละเอียดประกอบการเบิกจ่ายเงินสนับสนุนศูนย์เด็กเล็ก (ถ่ายโอนจากพัฒนาชุมชน/จัดตั้งเอง)</t>
  </si>
  <si>
    <t>ประจำเดือน   ตุลาคม  2553 - มีนาคม  2554</t>
  </si>
  <si>
    <t>งบประมาณที่กรมจัดสรร</t>
  </si>
  <si>
    <t>ส่วนเกิน</t>
  </si>
  <si>
    <t>ชื่อศูนย์พัฒนาเด็กเล็ก</t>
  </si>
  <si>
    <t>งบประมาณ</t>
  </si>
  <si>
    <t>พ.ภารกิจ</t>
  </si>
  <si>
    <t>ต่อเดือน</t>
  </si>
  <si>
    <t>เดือน</t>
  </si>
  <si>
    <t>เงิน(1)</t>
  </si>
  <si>
    <t>เงิน(2)</t>
  </si>
  <si>
    <t>(1)+(2)</t>
  </si>
  <si>
    <t>เงิน</t>
  </si>
  <si>
    <t>จัดสรร</t>
  </si>
  <si>
    <t>โนนสะอาด</t>
  </si>
  <si>
    <t>นางลำปาง     ชูสกุล</t>
  </si>
  <si>
    <t>ผดด.</t>
  </si>
  <si>
    <t>/</t>
  </si>
  <si>
    <t xml:space="preserve"> ต.ค.-มี.ค.54</t>
  </si>
  <si>
    <t>น.ส.มลิวัลย์   พฤกษานิวัฒน์</t>
  </si>
  <si>
    <t>นาวัง</t>
  </si>
  <si>
    <t>น.ส.สำเร็จ  ทองรัศมี</t>
  </si>
  <si>
    <t>รวม อบต.โนนสะอาด</t>
  </si>
  <si>
    <t>รวมเบิก</t>
  </si>
  <si>
    <t>อบต.ห้วยย้านจิ๋ว</t>
  </si>
  <si>
    <t>มะกอกงาม</t>
  </si>
  <si>
    <t>น.ส.ทิพวัลย์   พิทักษ์</t>
  </si>
  <si>
    <t>น.ส.รุ่งนภา  สารวงษ์</t>
  </si>
  <si>
    <t>น.ส.อรวรรณ  บอกสันเทียะ</t>
  </si>
  <si>
    <t>นางจารุณี   เสนฤทธิ์</t>
  </si>
  <si>
    <t>นางสุกัญญา  การุณ</t>
  </si>
  <si>
    <t>นางเยาวมาลย์  มีสุข</t>
  </si>
  <si>
    <t>น.ส.สุภัค  ยังสันเทียะ</t>
  </si>
  <si>
    <t>น.ส.พรณพรรฒ  มิ่งขวัญ</t>
  </si>
  <si>
    <t>รวม อบต.ห้วยย้ายจิ๋ว</t>
  </si>
  <si>
    <t>นายางกลัก</t>
  </si>
  <si>
    <t>น.ส.กิตติญา  ก่องนอก</t>
  </si>
  <si>
    <t>23 กพ.54</t>
  </si>
  <si>
    <t>(เพิ่มเติม)</t>
  </si>
  <si>
    <t>น.ส.สายฝน  กำลา</t>
  </si>
  <si>
    <t>น.ส.คำเบา ยัวใหญ่รักษา</t>
  </si>
  <si>
    <t>นางพุ่มพวง  ศรีรักษ์</t>
  </si>
  <si>
    <t xml:space="preserve"> -มี.ค.54</t>
  </si>
  <si>
    <t>รวม อบต.นายางกลัก</t>
  </si>
  <si>
    <t>หนองหอยปัง</t>
  </si>
  <si>
    <t>นางลัดดาพร  เพ่งพิศ</t>
  </si>
  <si>
    <t>นางสมพิศ   จำชาติ</t>
  </si>
  <si>
    <t>บำเหน็จสุวรรณ</t>
  </si>
  <si>
    <t>นางประนอม  แกมชัยภูมิ</t>
  </si>
  <si>
    <t>น.ส.รุ่งนภา  แสงงามซึ่ง</t>
  </si>
  <si>
    <t>บ่อทอง</t>
  </si>
  <si>
    <t>น.ส.รจนา  อุปฮาด</t>
  </si>
  <si>
    <t xml:space="preserve"> ต.ค.-มี.ค.55</t>
  </si>
  <si>
    <t>น.ส.สุภานิตย์   ผงชัยสงค์</t>
  </si>
  <si>
    <t>หัวนาคำ</t>
  </si>
  <si>
    <t>นางจันทร์เพ็ญ  โคนชัยภูมิ</t>
  </si>
  <si>
    <t>นางอนงค์นาถ  หาสีเสียด</t>
  </si>
  <si>
    <t>รวม อบต.ถ้ำวัวแดง</t>
  </si>
  <si>
    <t>บ้านมอญ</t>
  </si>
  <si>
    <t>นางกาญจนา  หวังชินกลาง</t>
  </si>
  <si>
    <t>นางจิราภรณ์  จักรแก้ว</t>
  </si>
  <si>
    <t>น.ส.วิจิตรา     พลเดชา</t>
  </si>
  <si>
    <t>น.ส.จิราพร  ประจันนวล</t>
  </si>
  <si>
    <t>น.ส.ณัชชญาอร   มาปัสสา</t>
  </si>
  <si>
    <t>บ้านหนอง</t>
  </si>
  <si>
    <t>นางมุกดารัตน์   โชคบัณฑิต</t>
  </si>
  <si>
    <t>ผักหลอด</t>
  </si>
  <si>
    <t>นางสริดา  ดาทอง</t>
  </si>
  <si>
    <t>น.ส.วันทนา  พลชำนาญ</t>
  </si>
  <si>
    <t>จ้าง ม.ค.54 ไม่ได้รับจัดสรรเงิน</t>
  </si>
  <si>
    <t>น.ส.ยุพิน  แพงติ่ง</t>
  </si>
  <si>
    <t>นางนิภา  ฉลูพันธ์</t>
  </si>
  <si>
    <t>นางสุมาลี   วงศ์จันทร์</t>
  </si>
  <si>
    <t>น.ศ.กรรณิการ์  แผ่นเงิน</t>
  </si>
  <si>
    <t>นางนงนุช   ประจันนวล</t>
  </si>
  <si>
    <t>รวม อบต.บ้านแท่น</t>
  </si>
  <si>
    <t>หนองคู</t>
  </si>
  <si>
    <t>นางพงษ์นภา  สัตพันธ์</t>
  </si>
  <si>
    <t>นางสมพร   หรั่งมา</t>
  </si>
  <si>
    <t>น.ส.แสงเดือน  ภูศักดิ์</t>
  </si>
  <si>
    <t>หนองเรือ</t>
  </si>
  <si>
    <t>นางปรินทร   แน่นอุดร</t>
  </si>
  <si>
    <t>นางกฤษณะ   เปริน</t>
  </si>
  <si>
    <t>น.ส.ปฑิตตา  หมั่นจำรูญ</t>
  </si>
  <si>
    <t>รวม อบต.หนองคู</t>
  </si>
  <si>
    <t>บ้านคลองบอน</t>
  </si>
  <si>
    <t>นางศุภลักษณ์  บุญรักษา</t>
  </si>
  <si>
    <t>นางมะลิ  ศิรินาม</t>
  </si>
  <si>
    <t>รวม อบต.คอนสาร</t>
  </si>
  <si>
    <t>โสกปลาดุก</t>
  </si>
  <si>
    <t>น.ส.ประณีต  สุขขุนทด</t>
  </si>
  <si>
    <t>รก.หน.</t>
  </si>
  <si>
    <t>น.ส.เสมียน    สีชัยยัน</t>
  </si>
  <si>
    <t>รวม อบต.โสกปลาดุก</t>
  </si>
  <si>
    <t>รวมเบิกทั้งสิ้น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</si>
</sst>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&quot;฿&quot;* #,##0.000_-;\-&quot;฿&quot;* #,##0.000_-;_-&quot;฿&quot;* &quot;-&quot;??_-;_-@_-"/>
    <numFmt numFmtId="203" formatCode="_-* #,##0.000_-;\-* #,##0.000_-;_-* &quot;-&quot;??_-;_-@_-"/>
    <numFmt numFmtId="204" formatCode="_-* #,##0.0000_-;\-* #,##0.0000_-;_-* &quot;-&quot;??_-;_-@_-"/>
    <numFmt numFmtId="205" formatCode="_(* #,##0_);_(* \(#,##0\);_(* &quot;-&quot;??_);_(@_)"/>
    <numFmt numFmtId="206" formatCode="_(* #,##0.0_);_(* \(#,##0.0\);_(* &quot;-&quot;??_);_(@_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\(0.00\)"/>
    <numFmt numFmtId="220" formatCode="_-* #,##0.0_-;\-* #,##0.0_-;_-* &quot;-&quot;?_-;_-@_-"/>
    <numFmt numFmtId="221" formatCode="_-[$$-409]* #,##0.00_ ;_-[$$-409]* \-#,##0.00\ ;_-[$$-409]* &quot;-&quot;??_ ;_-@_ "/>
    <numFmt numFmtId="222" formatCode="[$-41E]d\ mmmm\ yyyy"/>
    <numFmt numFmtId="223" formatCode="#\ ?/2"/>
    <numFmt numFmtId="224" formatCode="[&lt;=99999999][$-D000000]0\-####\-####;[$-D000000]#\-####\-####"/>
  </numFmts>
  <fonts count="29">
    <font>
      <sz val="14"/>
      <name val="Cordia New"/>
      <family val="0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u val="single"/>
      <sz val="14"/>
      <name val="Cordia New"/>
      <family val="2"/>
    </font>
    <font>
      <b/>
      <sz val="14"/>
      <name val="TH Niramit AS"/>
      <family val="0"/>
    </font>
    <font>
      <sz val="14"/>
      <name val="TH Niramit AS"/>
      <family val="0"/>
    </font>
    <font>
      <sz val="10"/>
      <name val="TH Niramit AS"/>
      <family val="0"/>
    </font>
    <font>
      <sz val="12"/>
      <name val="TH Niramit AS"/>
      <family val="0"/>
    </font>
    <font>
      <sz val="13"/>
      <name val="TH Niramit AS"/>
      <family val="0"/>
    </font>
    <font>
      <b/>
      <sz val="12"/>
      <name val="TH Niramit AS"/>
      <family val="0"/>
    </font>
    <font>
      <b/>
      <u val="single"/>
      <sz val="18"/>
      <name val="Cordia New"/>
      <family val="2"/>
    </font>
    <font>
      <b/>
      <sz val="13"/>
      <name val="TH Niramit AS"/>
      <family val="0"/>
    </font>
    <font>
      <b/>
      <sz val="8"/>
      <name val="TH Niramit AS"/>
      <family val="0"/>
    </font>
    <font>
      <sz val="8"/>
      <name val="TH Niramit AS"/>
      <family val="0"/>
    </font>
    <font>
      <b/>
      <sz val="11"/>
      <name val="TH Niramit AS"/>
      <family val="0"/>
    </font>
    <font>
      <b/>
      <i/>
      <sz val="13"/>
      <name val="TH Niramit AS"/>
      <family val="0"/>
    </font>
    <font>
      <b/>
      <sz val="18"/>
      <name val="TH Niramit AS"/>
      <family val="0"/>
    </font>
    <font>
      <b/>
      <sz val="16"/>
      <name val="TH Niramit AS"/>
      <family val="0"/>
    </font>
    <font>
      <b/>
      <i/>
      <sz val="12"/>
      <name val="TH Niramit AS"/>
      <family val="0"/>
    </font>
    <font>
      <b/>
      <u val="single"/>
      <sz val="16"/>
      <name val="TH Niramit AS"/>
      <family val="0"/>
    </font>
    <font>
      <sz val="15"/>
      <name val="TH Niramit AS"/>
      <family val="0"/>
    </font>
    <font>
      <i/>
      <sz val="12"/>
      <name val="TH Niramit AS"/>
      <family val="0"/>
    </font>
    <font>
      <b/>
      <i/>
      <sz val="11"/>
      <name val="TH Niramit AS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sz val="14"/>
      <name val="Angsana New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43" fontId="6" fillId="2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49" fontId="6" fillId="2" borderId="2" xfId="17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shrinkToFit="1"/>
    </xf>
    <xf numFmtId="49" fontId="6" fillId="2" borderId="3" xfId="17" applyNumberFormat="1" applyFont="1" applyFill="1" applyBorder="1" applyAlignment="1">
      <alignment horizontal="center" vertical="center" shrinkToFit="1"/>
    </xf>
    <xf numFmtId="49" fontId="6" fillId="2" borderId="1" xfId="17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 shrinkToFit="1"/>
    </xf>
    <xf numFmtId="49" fontId="6" fillId="2" borderId="4" xfId="17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200" fontId="6" fillId="2" borderId="1" xfId="17" applyNumberFormat="1" applyFont="1" applyFill="1" applyBorder="1" applyAlignment="1">
      <alignment vertical="center" shrinkToFit="1"/>
    </xf>
    <xf numFmtId="200" fontId="6" fillId="2" borderId="2" xfId="17" applyNumberFormat="1" applyFont="1" applyFill="1" applyBorder="1" applyAlignment="1">
      <alignment vertical="center" shrinkToFit="1"/>
    </xf>
    <xf numFmtId="200" fontId="6" fillId="2" borderId="3" xfId="17" applyNumberFormat="1" applyFont="1" applyFill="1" applyBorder="1" applyAlignment="1">
      <alignment vertical="center" shrinkToFit="1"/>
    </xf>
    <xf numFmtId="43" fontId="6" fillId="2" borderId="3" xfId="17" applyNumberFormat="1" applyFont="1" applyFill="1" applyBorder="1" applyAlignment="1">
      <alignment vertical="center" shrinkToFit="1"/>
    </xf>
    <xf numFmtId="200" fontId="6" fillId="2" borderId="4" xfId="17" applyNumberFormat="1" applyFont="1" applyFill="1" applyBorder="1" applyAlignment="1">
      <alignment vertical="center" shrinkToFit="1"/>
    </xf>
    <xf numFmtId="49" fontId="6" fillId="2" borderId="0" xfId="17" applyNumberFormat="1" applyFont="1" applyFill="1" applyAlignment="1">
      <alignment horizontal="center" vertical="center" shrinkToFit="1"/>
    </xf>
    <xf numFmtId="200" fontId="6" fillId="2" borderId="0" xfId="17" applyNumberFormat="1" applyFont="1" applyFill="1" applyAlignment="1">
      <alignment vertical="center"/>
    </xf>
    <xf numFmtId="0" fontId="6" fillId="2" borderId="0" xfId="0" applyFont="1" applyFill="1" applyAlignment="1">
      <alignment vertical="center" shrinkToFit="1"/>
    </xf>
    <xf numFmtId="43" fontId="5" fillId="2" borderId="0" xfId="17" applyFont="1" applyFill="1" applyAlignment="1">
      <alignment vertical="center" shrinkToFit="1"/>
    </xf>
    <xf numFmtId="43" fontId="6" fillId="2" borderId="1" xfId="17" applyFont="1" applyFill="1" applyBorder="1" applyAlignment="1">
      <alignment vertical="center" shrinkToFit="1"/>
    </xf>
    <xf numFmtId="43" fontId="6" fillId="2" borderId="2" xfId="17" applyFont="1" applyFill="1" applyBorder="1" applyAlignment="1">
      <alignment vertical="center" shrinkToFit="1"/>
    </xf>
    <xf numFmtId="43" fontId="6" fillId="2" borderId="3" xfId="17" applyFont="1" applyFill="1" applyBorder="1" applyAlignment="1">
      <alignment vertical="center" shrinkToFit="1"/>
    </xf>
    <xf numFmtId="43" fontId="6" fillId="2" borderId="0" xfId="17" applyFont="1" applyFill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2" xfId="0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shrinkToFit="1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00" fontId="6" fillId="2" borderId="0" xfId="17" applyNumberFormat="1" applyFont="1" applyFill="1" applyBorder="1" applyAlignment="1">
      <alignment shrinkToFit="1"/>
    </xf>
    <xf numFmtId="0" fontId="6" fillId="2" borderId="0" xfId="0" applyFont="1" applyFill="1" applyBorder="1" applyAlignment="1">
      <alignment shrinkToFit="1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200" fontId="6" fillId="2" borderId="0" xfId="17" applyNumberFormat="1" applyFont="1" applyFill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49" fontId="9" fillId="2" borderId="0" xfId="17" applyNumberFormat="1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shrinkToFit="1"/>
    </xf>
    <xf numFmtId="43" fontId="14" fillId="2" borderId="0" xfId="17" applyFont="1" applyFill="1" applyAlignment="1">
      <alignment/>
    </xf>
    <xf numFmtId="200" fontId="5" fillId="2" borderId="5" xfId="17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shrinkToFit="1"/>
    </xf>
    <xf numFmtId="0" fontId="6" fillId="2" borderId="5" xfId="0" applyFont="1" applyFill="1" applyBorder="1" applyAlignment="1">
      <alignment shrinkToFit="1"/>
    </xf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shrinkToFit="1"/>
    </xf>
    <xf numFmtId="0" fontId="6" fillId="2" borderId="7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shrinkToFit="1"/>
    </xf>
    <xf numFmtId="0" fontId="6" fillId="2" borderId="7" xfId="0" applyFont="1" applyFill="1" applyBorder="1" applyAlignment="1">
      <alignment/>
    </xf>
    <xf numFmtId="0" fontId="9" fillId="2" borderId="4" xfId="0" applyFont="1" applyFill="1" applyBorder="1" applyAlignment="1">
      <alignment shrinkToFit="1"/>
    </xf>
    <xf numFmtId="43" fontId="14" fillId="2" borderId="0" xfId="17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200" fontId="13" fillId="3" borderId="4" xfId="17" applyNumberFormat="1" applyFont="1" applyFill="1" applyBorder="1" applyAlignment="1">
      <alignment shrinkToFit="1"/>
    </xf>
    <xf numFmtId="43" fontId="13" fillId="3" borderId="4" xfId="17" applyFont="1" applyFill="1" applyBorder="1" applyAlignment="1">
      <alignment/>
    </xf>
    <xf numFmtId="43" fontId="5" fillId="2" borderId="0" xfId="17" applyNumberFormat="1" applyFont="1" applyFill="1" applyBorder="1" applyAlignment="1">
      <alignment/>
    </xf>
    <xf numFmtId="43" fontId="13" fillId="2" borderId="0" xfId="17" applyNumberFormat="1" applyFont="1" applyFill="1" applyBorder="1" applyAlignment="1">
      <alignment shrinkToFit="1"/>
    </xf>
    <xf numFmtId="43" fontId="13" fillId="2" borderId="0" xfId="17" applyFont="1" applyFill="1" applyAlignment="1">
      <alignment/>
    </xf>
    <xf numFmtId="0" fontId="13" fillId="2" borderId="0" xfId="0" applyFont="1" applyFill="1" applyBorder="1" applyAlignment="1">
      <alignment shrinkToFit="1"/>
    </xf>
    <xf numFmtId="0" fontId="13" fillId="2" borderId="0" xfId="0" applyFont="1" applyFill="1" applyAlignment="1">
      <alignment shrinkToFit="1"/>
    </xf>
    <xf numFmtId="0" fontId="9" fillId="2" borderId="0" xfId="0" applyFont="1" applyFill="1" applyBorder="1" applyAlignment="1">
      <alignment shrinkToFit="1"/>
    </xf>
    <xf numFmtId="200" fontId="6" fillId="2" borderId="5" xfId="17" applyNumberFormat="1" applyFont="1" applyFill="1" applyBorder="1" applyAlignment="1">
      <alignment shrinkToFit="1"/>
    </xf>
    <xf numFmtId="43" fontId="14" fillId="2" borderId="5" xfId="17" applyFont="1" applyFill="1" applyBorder="1" applyAlignment="1">
      <alignment shrinkToFit="1"/>
    </xf>
    <xf numFmtId="0" fontId="6" fillId="2" borderId="6" xfId="0" applyFont="1" applyFill="1" applyBorder="1" applyAlignment="1">
      <alignment horizontal="center" shrinkToFit="1"/>
    </xf>
    <xf numFmtId="200" fontId="6" fillId="2" borderId="6" xfId="17" applyNumberFormat="1" applyFont="1" applyFill="1" applyBorder="1" applyAlignment="1">
      <alignment shrinkToFit="1"/>
    </xf>
    <xf numFmtId="43" fontId="14" fillId="2" borderId="6" xfId="17" applyFont="1" applyFill="1" applyBorder="1" applyAlignment="1">
      <alignment shrinkToFit="1"/>
    </xf>
    <xf numFmtId="200" fontId="6" fillId="2" borderId="7" xfId="17" applyNumberFormat="1" applyFont="1" applyFill="1" applyBorder="1" applyAlignment="1">
      <alignment shrinkToFit="1"/>
    </xf>
    <xf numFmtId="43" fontId="14" fillId="2" borderId="7" xfId="17" applyFont="1" applyFill="1" applyBorder="1" applyAlignment="1">
      <alignment shrinkToFit="1"/>
    </xf>
    <xf numFmtId="200" fontId="8" fillId="2" borderId="5" xfId="17" applyNumberFormat="1" applyFont="1" applyFill="1" applyBorder="1" applyAlignment="1">
      <alignment horizontal="left" shrinkToFit="1"/>
    </xf>
    <xf numFmtId="200" fontId="8" fillId="2" borderId="6" xfId="17" applyNumberFormat="1" applyFont="1" applyFill="1" applyBorder="1" applyAlignment="1">
      <alignment horizontal="left" shrinkToFit="1"/>
    </xf>
    <xf numFmtId="0" fontId="9" fillId="2" borderId="7" xfId="0" applyFont="1" applyFill="1" applyBorder="1" applyAlignment="1">
      <alignment shrinkToFit="1"/>
    </xf>
    <xf numFmtId="49" fontId="8" fillId="2" borderId="7" xfId="17" applyNumberFormat="1" applyFont="1" applyFill="1" applyBorder="1" applyAlignment="1">
      <alignment horizontal="left" shrinkToFit="1"/>
    </xf>
    <xf numFmtId="200" fontId="6" fillId="2" borderId="5" xfId="0" applyNumberFormat="1" applyFont="1" applyFill="1" applyBorder="1" applyAlignment="1">
      <alignment shrinkToFit="1"/>
    </xf>
    <xf numFmtId="49" fontId="8" fillId="2" borderId="5" xfId="17" applyNumberFormat="1" applyFont="1" applyFill="1" applyBorder="1" applyAlignment="1">
      <alignment horizontal="left" shrinkToFit="1"/>
    </xf>
    <xf numFmtId="0" fontId="8" fillId="2" borderId="5" xfId="0" applyFont="1" applyFill="1" applyBorder="1" applyAlignment="1">
      <alignment horizontal="left" shrinkToFit="1"/>
    </xf>
    <xf numFmtId="200" fontId="6" fillId="2" borderId="7" xfId="0" applyNumberFormat="1" applyFont="1" applyFill="1" applyBorder="1" applyAlignment="1">
      <alignment shrinkToFit="1"/>
    </xf>
    <xf numFmtId="49" fontId="12" fillId="2" borderId="0" xfId="17" applyNumberFormat="1" applyFont="1" applyFill="1" applyBorder="1" applyAlignment="1">
      <alignment horizontal="center" vertical="center" shrinkToFit="1"/>
    </xf>
    <xf numFmtId="200" fontId="9" fillId="2" borderId="0" xfId="17" applyNumberFormat="1" applyFont="1" applyFill="1" applyBorder="1" applyAlignment="1">
      <alignment horizontal="center" vertical="center" shrinkToFit="1"/>
    </xf>
    <xf numFmtId="49" fontId="8" fillId="2" borderId="0" xfId="17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shrinkToFit="1"/>
    </xf>
    <xf numFmtId="200" fontId="9" fillId="2" borderId="4" xfId="17" applyNumberFormat="1" applyFont="1" applyFill="1" applyBorder="1" applyAlignment="1">
      <alignment/>
    </xf>
    <xf numFmtId="0" fontId="9" fillId="2" borderId="0" xfId="0" applyFont="1" applyFill="1" applyAlignment="1">
      <alignment horizontal="center" shrinkToFit="1"/>
    </xf>
    <xf numFmtId="0" fontId="9" fillId="2" borderId="0" xfId="0" applyFont="1" applyFill="1" applyAlignment="1">
      <alignment shrinkToFit="1"/>
    </xf>
    <xf numFmtId="200" fontId="9" fillId="2" borderId="0" xfId="17" applyNumberFormat="1" applyFont="1" applyFill="1" applyAlignment="1">
      <alignment/>
    </xf>
    <xf numFmtId="0" fontId="9" fillId="2" borderId="1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shrinkToFit="1"/>
    </xf>
    <xf numFmtId="49" fontId="9" fillId="2" borderId="1" xfId="17" applyNumberFormat="1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center" shrinkToFit="1"/>
    </xf>
    <xf numFmtId="0" fontId="9" fillId="2" borderId="3" xfId="0" applyFont="1" applyFill="1" applyBorder="1" applyAlignment="1">
      <alignment shrinkToFit="1"/>
    </xf>
    <xf numFmtId="49" fontId="9" fillId="2" borderId="3" xfId="17" applyNumberFormat="1" applyFont="1" applyFill="1" applyBorder="1" applyAlignment="1">
      <alignment horizontal="center" shrinkToFit="1"/>
    </xf>
    <xf numFmtId="49" fontId="9" fillId="2" borderId="0" xfId="17" applyNumberFormat="1" applyFont="1" applyFill="1" applyAlignment="1">
      <alignment horizontal="right" shrinkToFit="1"/>
    </xf>
    <xf numFmtId="49" fontId="9" fillId="2" borderId="0" xfId="17" applyNumberFormat="1" applyFont="1" applyFill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49" fontId="9" fillId="2" borderId="4" xfId="17" applyNumberFormat="1" applyFont="1" applyFill="1" applyBorder="1" applyAlignment="1">
      <alignment horizontal="center" shrinkToFit="1"/>
    </xf>
    <xf numFmtId="49" fontId="9" fillId="2" borderId="0" xfId="17" applyNumberFormat="1" applyFont="1" applyFill="1" applyBorder="1" applyAlignment="1">
      <alignment horizontal="center" shrinkToFit="1"/>
    </xf>
    <xf numFmtId="0" fontId="9" fillId="4" borderId="0" xfId="0" applyFont="1" applyFill="1" applyAlignment="1">
      <alignment horizontal="center" vertical="center" shrinkToFit="1"/>
    </xf>
    <xf numFmtId="200" fontId="9" fillId="2" borderId="4" xfId="17" applyNumberFormat="1" applyFont="1" applyFill="1" applyBorder="1" applyAlignment="1">
      <alignment shrinkToFit="1"/>
    </xf>
    <xf numFmtId="200" fontId="9" fillId="2" borderId="0" xfId="17" applyNumberFormat="1" applyFont="1" applyFill="1" applyAlignment="1">
      <alignment shrinkToFit="1"/>
    </xf>
    <xf numFmtId="200" fontId="9" fillId="2" borderId="1" xfId="17" applyNumberFormat="1" applyFont="1" applyFill="1" applyBorder="1" applyAlignment="1">
      <alignment shrinkToFit="1"/>
    </xf>
    <xf numFmtId="200" fontId="9" fillId="2" borderId="3" xfId="17" applyNumberFormat="1" applyFont="1" applyFill="1" applyBorder="1" applyAlignment="1">
      <alignment shrinkToFit="1"/>
    </xf>
    <xf numFmtId="200" fontId="9" fillId="2" borderId="0" xfId="17" applyNumberFormat="1" applyFont="1" applyFill="1" applyBorder="1" applyAlignment="1">
      <alignment shrinkToFit="1"/>
    </xf>
    <xf numFmtId="49" fontId="9" fillId="2" borderId="0" xfId="17" applyNumberFormat="1" applyFont="1" applyFill="1" applyBorder="1" applyAlignment="1">
      <alignment horizontal="right" shrinkToFit="1"/>
    </xf>
    <xf numFmtId="200" fontId="9" fillId="0" borderId="1" xfId="17" applyNumberFormat="1" applyFont="1" applyFill="1" applyBorder="1" applyAlignment="1">
      <alignment shrinkToFit="1"/>
    </xf>
    <xf numFmtId="200" fontId="9" fillId="0" borderId="3" xfId="17" applyNumberFormat="1" applyFont="1" applyFill="1" applyBorder="1" applyAlignment="1">
      <alignment shrinkToFit="1"/>
    </xf>
    <xf numFmtId="0" fontId="17" fillId="2" borderId="0" xfId="0" applyFont="1" applyFill="1" applyAlignment="1">
      <alignment shrinkToFit="1"/>
    </xf>
    <xf numFmtId="1" fontId="12" fillId="3" borderId="4" xfId="17" applyNumberFormat="1" applyFont="1" applyFill="1" applyBorder="1" applyAlignment="1">
      <alignment shrinkToFit="1"/>
    </xf>
    <xf numFmtId="0" fontId="12" fillId="2" borderId="4" xfId="0" applyFont="1" applyFill="1" applyBorder="1" applyAlignment="1">
      <alignment horizontal="center" shrinkToFit="1"/>
    </xf>
    <xf numFmtId="49" fontId="9" fillId="2" borderId="4" xfId="17" applyNumberFormat="1" applyFont="1" applyFill="1" applyBorder="1" applyAlignment="1">
      <alignment horizontal="right" shrinkToFit="1"/>
    </xf>
    <xf numFmtId="0" fontId="16" fillId="2" borderId="8" xfId="0" applyFont="1" applyFill="1" applyBorder="1" applyAlignment="1">
      <alignment/>
    </xf>
    <xf numFmtId="0" fontId="9" fillId="2" borderId="9" xfId="0" applyFont="1" applyFill="1" applyBorder="1" applyAlignment="1">
      <alignment shrinkToFit="1"/>
    </xf>
    <xf numFmtId="200" fontId="9" fillId="2" borderId="9" xfId="17" applyNumberFormat="1" applyFont="1" applyFill="1" applyBorder="1" applyAlignment="1">
      <alignment shrinkToFit="1"/>
    </xf>
    <xf numFmtId="200" fontId="9" fillId="2" borderId="10" xfId="17" applyNumberFormat="1" applyFont="1" applyFill="1" applyBorder="1" applyAlignment="1">
      <alignment shrinkToFit="1"/>
    </xf>
    <xf numFmtId="0" fontId="17" fillId="2" borderId="0" xfId="0" applyFont="1" applyFill="1" applyBorder="1" applyAlignment="1">
      <alignment horizontal="center" shrinkToFit="1"/>
    </xf>
    <xf numFmtId="0" fontId="17" fillId="2" borderId="0" xfId="0" applyFont="1" applyFill="1" applyBorder="1" applyAlignment="1">
      <alignment shrinkToFit="1"/>
    </xf>
    <xf numFmtId="200" fontId="17" fillId="2" borderId="0" xfId="17" applyNumberFormat="1" applyFont="1" applyFill="1" applyBorder="1" applyAlignment="1">
      <alignment shrinkToFit="1"/>
    </xf>
    <xf numFmtId="49" fontId="18" fillId="2" borderId="0" xfId="17" applyNumberFormat="1" applyFont="1" applyFill="1" applyBorder="1" applyAlignment="1">
      <alignment horizontal="center" vertical="center" shrinkToFit="1"/>
    </xf>
    <xf numFmtId="200" fontId="18" fillId="2" borderId="0" xfId="17" applyNumberFormat="1" applyFont="1" applyFill="1" applyBorder="1" applyAlignment="1">
      <alignment vertical="center" shrinkToFit="1"/>
    </xf>
    <xf numFmtId="0" fontId="20" fillId="2" borderId="0" xfId="0" applyFont="1" applyFill="1" applyBorder="1" applyAlignment="1">
      <alignment/>
    </xf>
    <xf numFmtId="0" fontId="5" fillId="2" borderId="11" xfId="0" applyFont="1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shrinkToFit="1"/>
      <protection locked="0"/>
    </xf>
    <xf numFmtId="49" fontId="6" fillId="2" borderId="0" xfId="17" applyNumberFormat="1" applyFont="1" applyFill="1" applyBorder="1" applyAlignment="1">
      <alignment horizontal="center" vertical="center" shrinkToFit="1"/>
    </xf>
    <xf numFmtId="200" fontId="6" fillId="2" borderId="0" xfId="17" applyNumberFormat="1" applyFont="1" applyFill="1" applyBorder="1" applyAlignment="1">
      <alignment vertical="center"/>
    </xf>
    <xf numFmtId="43" fontId="6" fillId="2" borderId="0" xfId="17" applyFont="1" applyFill="1" applyBorder="1" applyAlignment="1">
      <alignment vertical="center" shrinkToFit="1"/>
    </xf>
    <xf numFmtId="0" fontId="6" fillId="2" borderId="0" xfId="0" applyFont="1" applyFill="1" applyAlignment="1">
      <alignment/>
    </xf>
    <xf numFmtId="43" fontId="6" fillId="2" borderId="2" xfId="17" applyNumberFormat="1" applyFont="1" applyFill="1" applyBorder="1" applyAlignment="1">
      <alignment vertical="center" shrinkToFit="1"/>
    </xf>
    <xf numFmtId="43" fontId="6" fillId="2" borderId="1" xfId="17" applyNumberFormat="1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49" fontId="6" fillId="2" borderId="5" xfId="17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shrinkToFit="1"/>
    </xf>
    <xf numFmtId="0" fontId="10" fillId="5" borderId="7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shrinkToFit="1"/>
    </xf>
    <xf numFmtId="0" fontId="5" fillId="2" borderId="11" xfId="0" applyFont="1" applyFill="1" applyBorder="1" applyAlignment="1" applyProtection="1">
      <alignment horizontal="right"/>
      <protection locked="0"/>
    </xf>
    <xf numFmtId="43" fontId="5" fillId="5" borderId="1" xfId="17" applyNumberFormat="1" applyFont="1" applyFill="1" applyBorder="1" applyAlignment="1">
      <alignment vertical="center" shrinkToFit="1"/>
    </xf>
    <xf numFmtId="43" fontId="5" fillId="5" borderId="3" xfId="17" applyNumberFormat="1" applyFont="1" applyFill="1" applyBorder="1" applyAlignment="1">
      <alignment vertical="center" shrinkToFit="1"/>
    </xf>
    <xf numFmtId="43" fontId="5" fillId="5" borderId="2" xfId="17" applyNumberFormat="1" applyFont="1" applyFill="1" applyBorder="1" applyAlignment="1">
      <alignment vertical="center" shrinkToFit="1"/>
    </xf>
    <xf numFmtId="200" fontId="6" fillId="2" borderId="0" xfId="17" applyNumberFormat="1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shrinkToFit="1"/>
    </xf>
    <xf numFmtId="43" fontId="5" fillId="0" borderId="0" xfId="17" applyNumberFormat="1" applyFont="1" applyFill="1" applyBorder="1" applyAlignment="1">
      <alignment vertical="center" shrinkToFit="1"/>
    </xf>
    <xf numFmtId="200" fontId="5" fillId="5" borderId="6" xfId="17" applyNumberFormat="1" applyFont="1" applyFill="1" applyBorder="1" applyAlignment="1">
      <alignment shrinkToFit="1"/>
    </xf>
    <xf numFmtId="200" fontId="5" fillId="5" borderId="7" xfId="17" applyNumberFormat="1" applyFont="1" applyFill="1" applyBorder="1" applyAlignment="1">
      <alignment shrinkToFit="1"/>
    </xf>
    <xf numFmtId="200" fontId="5" fillId="5" borderId="5" xfId="17" applyNumberFormat="1" applyFont="1" applyFill="1" applyBorder="1" applyAlignment="1">
      <alignment shrinkToFit="1"/>
    </xf>
    <xf numFmtId="3" fontId="21" fillId="0" borderId="0" xfId="0" applyNumberFormat="1" applyFont="1" applyAlignment="1">
      <alignment/>
    </xf>
    <xf numFmtId="200" fontId="9" fillId="6" borderId="1" xfId="17" applyNumberFormat="1" applyFont="1" applyFill="1" applyBorder="1" applyAlignment="1">
      <alignment vertical="center" shrinkToFit="1"/>
    </xf>
    <xf numFmtId="49" fontId="12" fillId="6" borderId="3" xfId="17" applyNumberFormat="1" applyFont="1" applyFill="1" applyBorder="1" applyAlignment="1">
      <alignment horizontal="center" vertical="center" shrinkToFit="1"/>
    </xf>
    <xf numFmtId="200" fontId="12" fillId="6" borderId="7" xfId="17" applyNumberFormat="1" applyFont="1" applyFill="1" applyBorder="1" applyAlignment="1">
      <alignment shrinkToFit="1"/>
    </xf>
    <xf numFmtId="200" fontId="12" fillId="2" borderId="12" xfId="17" applyNumberFormat="1" applyFont="1" applyFill="1" applyBorder="1" applyAlignment="1">
      <alignment shrinkToFit="1"/>
    </xf>
    <xf numFmtId="200" fontId="12" fillId="6" borderId="4" xfId="17" applyNumberFormat="1" applyFont="1" applyFill="1" applyBorder="1" applyAlignment="1">
      <alignment shrinkToFit="1"/>
    </xf>
    <xf numFmtId="200" fontId="12" fillId="0" borderId="0" xfId="17" applyNumberFormat="1" applyFont="1" applyFill="1" applyBorder="1" applyAlignment="1">
      <alignment shrinkToFit="1"/>
    </xf>
    <xf numFmtId="200" fontId="12" fillId="0" borderId="1" xfId="17" applyNumberFormat="1" applyFont="1" applyFill="1" applyBorder="1" applyAlignment="1">
      <alignment shrinkToFit="1"/>
    </xf>
    <xf numFmtId="0" fontId="9" fillId="2" borderId="2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shrinkToFit="1"/>
    </xf>
    <xf numFmtId="200" fontId="9" fillId="2" borderId="2" xfId="17" applyNumberFormat="1" applyFont="1" applyFill="1" applyBorder="1" applyAlignment="1">
      <alignment shrinkToFit="1"/>
    </xf>
    <xf numFmtId="49" fontId="9" fillId="2" borderId="2" xfId="17" applyNumberFormat="1" applyFont="1" applyFill="1" applyBorder="1" applyAlignment="1">
      <alignment horizontal="center" shrinkToFit="1"/>
    </xf>
    <xf numFmtId="200" fontId="12" fillId="0" borderId="2" xfId="17" applyNumberFormat="1" applyFont="1" applyFill="1" applyBorder="1" applyAlignment="1">
      <alignment shrinkToFit="1"/>
    </xf>
    <xf numFmtId="200" fontId="12" fillId="0" borderId="3" xfId="17" applyNumberFormat="1" applyFont="1" applyFill="1" applyBorder="1" applyAlignment="1">
      <alignment shrinkToFit="1"/>
    </xf>
    <xf numFmtId="0" fontId="17" fillId="6" borderId="4" xfId="0" applyFont="1" applyFill="1" applyBorder="1" applyAlignment="1">
      <alignment horizontal="center" shrinkToFit="1"/>
    </xf>
    <xf numFmtId="0" fontId="17" fillId="6" borderId="4" xfId="0" applyFont="1" applyFill="1" applyBorder="1" applyAlignment="1">
      <alignment shrinkToFit="1"/>
    </xf>
    <xf numFmtId="200" fontId="17" fillId="6" borderId="4" xfId="17" applyNumberFormat="1" applyFont="1" applyFill="1" applyBorder="1" applyAlignment="1">
      <alignment shrinkToFit="1"/>
    </xf>
    <xf numFmtId="200" fontId="18" fillId="6" borderId="4" xfId="17" applyNumberFormat="1" applyFont="1" applyFill="1" applyBorder="1" applyAlignment="1">
      <alignment vertical="center" shrinkToFit="1"/>
    </xf>
    <xf numFmtId="0" fontId="19" fillId="2" borderId="4" xfId="0" applyFont="1" applyFill="1" applyBorder="1" applyAlignment="1">
      <alignment/>
    </xf>
    <xf numFmtId="200" fontId="8" fillId="5" borderId="13" xfId="17" applyNumberFormat="1" applyFont="1" applyFill="1" applyBorder="1" applyAlignment="1">
      <alignment horizontal="center" vertical="center" wrapText="1"/>
    </xf>
    <xf numFmtId="49" fontId="6" fillId="2" borderId="0" xfId="17" applyNumberFormat="1" applyFont="1" applyFill="1" applyBorder="1" applyAlignment="1">
      <alignment vertical="center" shrinkToFit="1"/>
    </xf>
    <xf numFmtId="49" fontId="6" fillId="2" borderId="1" xfId="17" applyNumberFormat="1" applyFont="1" applyFill="1" applyBorder="1" applyAlignment="1">
      <alignment vertical="center" shrinkToFit="1"/>
    </xf>
    <xf numFmtId="49" fontId="6" fillId="2" borderId="3" xfId="17" applyNumberFormat="1" applyFont="1" applyFill="1" applyBorder="1" applyAlignment="1">
      <alignment vertical="center" shrinkToFit="1"/>
    </xf>
    <xf numFmtId="49" fontId="6" fillId="2" borderId="2" xfId="17" applyNumberFormat="1" applyFont="1" applyFill="1" applyBorder="1" applyAlignment="1">
      <alignment vertical="center" shrinkToFit="1"/>
    </xf>
    <xf numFmtId="49" fontId="6" fillId="2" borderId="0" xfId="17" applyNumberFormat="1" applyFont="1" applyFill="1" applyAlignment="1">
      <alignment vertical="center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center" shrinkToFit="1"/>
      <protection locked="0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 vertical="center" shrinkToFit="1"/>
    </xf>
    <xf numFmtId="200" fontId="5" fillId="2" borderId="0" xfId="17" applyNumberFormat="1" applyFont="1" applyFill="1" applyBorder="1" applyAlignment="1" applyProtection="1">
      <alignment shrinkToFit="1"/>
      <protection locked="0"/>
    </xf>
    <xf numFmtId="200" fontId="6" fillId="2" borderId="1" xfId="17" applyNumberFormat="1" applyFont="1" applyFill="1" applyBorder="1" applyAlignment="1">
      <alignment horizontal="left" vertical="center" shrinkToFit="1"/>
    </xf>
    <xf numFmtId="200" fontId="6" fillId="2" borderId="3" xfId="17" applyNumberFormat="1" applyFont="1" applyFill="1" applyBorder="1" applyAlignment="1">
      <alignment horizontal="left" vertical="center" shrinkToFit="1"/>
    </xf>
    <xf numFmtId="200" fontId="6" fillId="2" borderId="2" xfId="17" applyNumberFormat="1" applyFont="1" applyFill="1" applyBorder="1" applyAlignment="1">
      <alignment horizontal="left" vertic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shrinkToFit="1"/>
    </xf>
    <xf numFmtId="49" fontId="6" fillId="2" borderId="6" xfId="0" applyNumberFormat="1" applyFont="1" applyFill="1" applyBorder="1" applyAlignment="1">
      <alignment shrinkToFit="1"/>
    </xf>
    <xf numFmtId="49" fontId="6" fillId="2" borderId="5" xfId="0" applyNumberFormat="1" applyFont="1" applyFill="1" applyBorder="1" applyAlignment="1">
      <alignment shrinkToFit="1"/>
    </xf>
    <xf numFmtId="49" fontId="6" fillId="2" borderId="7" xfId="0" applyNumberFormat="1" applyFont="1" applyFill="1" applyBorder="1" applyAlignment="1">
      <alignment shrinkToFit="1"/>
    </xf>
    <xf numFmtId="49" fontId="5" fillId="3" borderId="4" xfId="0" applyNumberFormat="1" applyFont="1" applyFill="1" applyBorder="1" applyAlignment="1">
      <alignment horizontal="center" shrinkToFit="1"/>
    </xf>
    <xf numFmtId="49" fontId="6" fillId="2" borderId="0" xfId="0" applyNumberFormat="1" applyFont="1" applyFill="1" applyAlignment="1">
      <alignment shrinkToFit="1"/>
    </xf>
    <xf numFmtId="0" fontId="8" fillId="2" borderId="7" xfId="0" applyFont="1" applyFill="1" applyBorder="1" applyAlignment="1">
      <alignment horizontal="left" shrinkToFit="1"/>
    </xf>
    <xf numFmtId="0" fontId="6" fillId="2" borderId="0" xfId="0" applyFont="1" applyFill="1" applyBorder="1" applyAlignment="1">
      <alignment horizontal="center" shrinkToFit="1"/>
    </xf>
    <xf numFmtId="200" fontId="5" fillId="2" borderId="0" xfId="17" applyNumberFormat="1" applyFont="1" applyFill="1" applyBorder="1" applyAlignment="1">
      <alignment shrinkToFit="1"/>
    </xf>
    <xf numFmtId="43" fontId="14" fillId="2" borderId="0" xfId="17" applyFont="1" applyFill="1" applyBorder="1" applyAlignment="1">
      <alignment shrinkToFit="1"/>
    </xf>
    <xf numFmtId="49" fontId="10" fillId="2" borderId="0" xfId="17" applyNumberFormat="1" applyFont="1" applyFill="1" applyBorder="1" applyAlignment="1">
      <alignment shrinkToFit="1"/>
    </xf>
    <xf numFmtId="43" fontId="5" fillId="3" borderId="4" xfId="17" applyNumberFormat="1" applyFont="1" applyFill="1" applyBorder="1" applyAlignment="1">
      <alignment shrinkToFit="1"/>
    </xf>
    <xf numFmtId="49" fontId="10" fillId="2" borderId="5" xfId="17" applyNumberFormat="1" applyFont="1" applyFill="1" applyBorder="1" applyAlignment="1">
      <alignment shrinkToFit="1"/>
    </xf>
    <xf numFmtId="49" fontId="10" fillId="2" borderId="7" xfId="17" applyNumberFormat="1" applyFont="1" applyFill="1" applyBorder="1" applyAlignment="1">
      <alignment shrinkToFit="1"/>
    </xf>
    <xf numFmtId="43" fontId="6" fillId="2" borderId="5" xfId="17" applyNumberFormat="1" applyFont="1" applyFill="1" applyBorder="1" applyAlignment="1">
      <alignment shrinkToFit="1"/>
    </xf>
    <xf numFmtId="49" fontId="10" fillId="2" borderId="6" xfId="17" applyNumberFormat="1" applyFont="1" applyFill="1" applyBorder="1" applyAlignment="1">
      <alignment shrinkToFit="1"/>
    </xf>
    <xf numFmtId="200" fontId="6" fillId="2" borderId="4" xfId="17" applyNumberFormat="1" applyFont="1" applyFill="1" applyBorder="1" applyAlignment="1">
      <alignment horizontal="left" vertical="center" shrinkToFit="1"/>
    </xf>
    <xf numFmtId="43" fontId="6" fillId="2" borderId="4" xfId="17" applyFont="1" applyFill="1" applyBorder="1" applyAlignment="1">
      <alignment vertical="center" shrinkToFit="1"/>
    </xf>
    <xf numFmtId="49" fontId="6" fillId="2" borderId="4" xfId="17" applyNumberFormat="1" applyFont="1" applyFill="1" applyBorder="1" applyAlignment="1">
      <alignment vertical="center" shrinkToFit="1"/>
    </xf>
    <xf numFmtId="43" fontId="6" fillId="2" borderId="4" xfId="17" applyNumberFormat="1" applyFont="1" applyFill="1" applyBorder="1" applyAlignment="1">
      <alignment vertical="center" shrinkToFit="1"/>
    </xf>
    <xf numFmtId="43" fontId="5" fillId="5" borderId="4" xfId="17" applyNumberFormat="1" applyFont="1" applyFill="1" applyBorder="1" applyAlignment="1">
      <alignment vertical="center" shrinkToFit="1"/>
    </xf>
    <xf numFmtId="0" fontId="5" fillId="5" borderId="4" xfId="0" applyFont="1" applyFill="1" applyBorder="1" applyAlignment="1">
      <alignment horizontal="center" vertical="center" shrinkToFit="1"/>
    </xf>
    <xf numFmtId="49" fontId="5" fillId="5" borderId="4" xfId="17" applyNumberFormat="1" applyFont="1" applyFill="1" applyBorder="1" applyAlignment="1">
      <alignment horizontal="center" vertical="center" shrinkToFit="1"/>
    </xf>
    <xf numFmtId="200" fontId="5" fillId="5" borderId="4" xfId="17" applyNumberFormat="1" applyFont="1" applyFill="1" applyBorder="1" applyAlignment="1">
      <alignment vertical="center" shrinkToFit="1"/>
    </xf>
    <xf numFmtId="49" fontId="5" fillId="5" borderId="4" xfId="17" applyNumberFormat="1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43" fontId="5" fillId="2" borderId="0" xfId="17" applyFont="1" applyFill="1" applyAlignment="1">
      <alignment horizontal="right" shrinkToFit="1"/>
    </xf>
    <xf numFmtId="0" fontId="6" fillId="2" borderId="1" xfId="0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left" vertical="top" shrinkToFit="1"/>
    </xf>
    <xf numFmtId="49" fontId="6" fillId="2" borderId="1" xfId="0" applyNumberFormat="1" applyFont="1" applyFill="1" applyBorder="1" applyAlignment="1">
      <alignment horizontal="center" vertical="top" shrinkToFit="1"/>
    </xf>
    <xf numFmtId="200" fontId="6" fillId="2" borderId="1" xfId="17" applyNumberFormat="1" applyFont="1" applyFill="1" applyBorder="1" applyAlignment="1">
      <alignment horizontal="left" vertical="top" shrinkToFit="1"/>
    </xf>
    <xf numFmtId="49" fontId="6" fillId="2" borderId="1" xfId="17" applyNumberFormat="1" applyFont="1" applyFill="1" applyBorder="1" applyAlignment="1">
      <alignment horizontal="center" vertical="top" shrinkToFit="1"/>
    </xf>
    <xf numFmtId="43" fontId="6" fillId="2" borderId="1" xfId="17" applyFont="1" applyFill="1" applyBorder="1" applyAlignment="1">
      <alignment vertical="top" shrinkToFit="1"/>
    </xf>
    <xf numFmtId="200" fontId="6" fillId="2" borderId="1" xfId="17" applyNumberFormat="1" applyFont="1" applyFill="1" applyBorder="1" applyAlignment="1">
      <alignment vertical="top" shrinkToFit="1"/>
    </xf>
    <xf numFmtId="49" fontId="6" fillId="2" borderId="1" xfId="17" applyNumberFormat="1" applyFont="1" applyFill="1" applyBorder="1" applyAlignment="1">
      <alignment vertical="top" shrinkToFit="1"/>
    </xf>
    <xf numFmtId="43" fontId="5" fillId="5" borderId="1" xfId="17" applyNumberFormat="1" applyFont="1" applyFill="1" applyBorder="1" applyAlignment="1">
      <alignment vertical="top" shrinkToFit="1"/>
    </xf>
    <xf numFmtId="0" fontId="6" fillId="2" borderId="0" xfId="0" applyFont="1" applyFill="1" applyAlignment="1">
      <alignment vertical="top" shrinkToFit="1"/>
    </xf>
    <xf numFmtId="0" fontId="8" fillId="2" borderId="1" xfId="0" applyFont="1" applyFill="1" applyBorder="1" applyAlignment="1">
      <alignment horizontal="center" vertical="top" shrinkToFit="1"/>
    </xf>
    <xf numFmtId="49" fontId="7" fillId="2" borderId="1" xfId="17" applyNumberFormat="1" applyFont="1" applyFill="1" applyBorder="1" applyAlignment="1">
      <alignment horizontal="center" vertical="top" shrinkToFit="1"/>
    </xf>
    <xf numFmtId="49" fontId="7" fillId="2" borderId="1" xfId="17" applyNumberFormat="1" applyFont="1" applyFill="1" applyBorder="1" applyAlignment="1">
      <alignment horizontal="center" vertical="center" shrinkToFit="1"/>
    </xf>
    <xf numFmtId="49" fontId="7" fillId="2" borderId="3" xfId="17" applyNumberFormat="1" applyFont="1" applyFill="1" applyBorder="1" applyAlignment="1">
      <alignment horizontal="center" vertical="center" shrinkToFit="1"/>
    </xf>
    <xf numFmtId="49" fontId="7" fillId="2" borderId="4" xfId="17" applyNumberFormat="1" applyFont="1" applyFill="1" applyBorder="1" applyAlignment="1">
      <alignment horizontal="center" vertical="center" shrinkToFit="1"/>
    </xf>
    <xf numFmtId="49" fontId="7" fillId="2" borderId="2" xfId="17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200" fontId="6" fillId="2" borderId="0" xfId="17" applyNumberFormat="1" applyFont="1" applyFill="1" applyBorder="1" applyAlignment="1">
      <alignment horizontal="left" vertical="center" shrinkToFit="1"/>
    </xf>
    <xf numFmtId="49" fontId="7" fillId="2" borderId="0" xfId="17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shrinkToFit="1"/>
    </xf>
    <xf numFmtId="0" fontId="22" fillId="2" borderId="1" xfId="0" applyFont="1" applyFill="1" applyBorder="1" applyAlignment="1">
      <alignment/>
    </xf>
    <xf numFmtId="49" fontId="18" fillId="2" borderId="0" xfId="17" applyNumberFormat="1" applyFont="1" applyFill="1" applyBorder="1" applyAlignment="1">
      <alignment horizontal="right" vertical="center" shrinkToFit="1"/>
    </xf>
    <xf numFmtId="49" fontId="9" fillId="2" borderId="0" xfId="17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vertical="center" shrinkToFit="1"/>
    </xf>
    <xf numFmtId="43" fontId="9" fillId="0" borderId="0" xfId="17" applyFont="1" applyAlignment="1">
      <alignment shrinkToFit="1"/>
    </xf>
    <xf numFmtId="0" fontId="12" fillId="0" borderId="0" xfId="0" applyFont="1" applyAlignment="1">
      <alignment shrinkToFit="1"/>
    </xf>
    <xf numFmtId="43" fontId="9" fillId="0" borderId="0" xfId="17" applyFont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43" fontId="9" fillId="0" borderId="4" xfId="17" applyFont="1" applyBorder="1" applyAlignment="1">
      <alignment horizontal="center" vertical="center" wrapText="1" shrinkToFit="1"/>
    </xf>
    <xf numFmtId="43" fontId="7" fillId="0" borderId="4" xfId="17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shrinkToFit="1"/>
    </xf>
    <xf numFmtId="0" fontId="9" fillId="0" borderId="2" xfId="0" applyFont="1" applyBorder="1" applyAlignment="1">
      <alignment shrinkToFit="1"/>
    </xf>
    <xf numFmtId="200" fontId="9" fillId="0" borderId="2" xfId="17" applyNumberFormat="1" applyFont="1" applyBorder="1" applyAlignment="1">
      <alignment shrinkToFit="1"/>
    </xf>
    <xf numFmtId="43" fontId="9" fillId="0" borderId="2" xfId="17" applyFont="1" applyBorder="1" applyAlignment="1">
      <alignment shrinkToFit="1"/>
    </xf>
    <xf numFmtId="43" fontId="9" fillId="0" borderId="2" xfId="17" applyNumberFormat="1" applyFont="1" applyBorder="1" applyAlignment="1">
      <alignment shrinkToFit="1"/>
    </xf>
    <xf numFmtId="200" fontId="12" fillId="0" borderId="2" xfId="17" applyNumberFormat="1" applyFont="1" applyBorder="1" applyAlignment="1">
      <alignment shrinkToFit="1"/>
    </xf>
    <xf numFmtId="0" fontId="12" fillId="0" borderId="2" xfId="0" applyFont="1" applyBorder="1" applyAlignment="1">
      <alignment horizontal="center" shrinkToFit="1"/>
    </xf>
    <xf numFmtId="43" fontId="12" fillId="0" borderId="2" xfId="17" applyFont="1" applyBorder="1" applyAlignment="1">
      <alignment shrinkToFit="1"/>
    </xf>
    <xf numFmtId="0" fontId="12" fillId="0" borderId="2" xfId="0" applyFont="1" applyBorder="1" applyAlignment="1">
      <alignment shrinkToFit="1"/>
    </xf>
    <xf numFmtId="0" fontId="12" fillId="6" borderId="3" xfId="0" applyFont="1" applyFill="1" applyBorder="1" applyAlignment="1">
      <alignment horizontal="center" shrinkToFit="1"/>
    </xf>
    <xf numFmtId="0" fontId="12" fillId="6" borderId="3" xfId="0" applyFont="1" applyFill="1" applyBorder="1" applyAlignment="1">
      <alignment/>
    </xf>
    <xf numFmtId="200" fontId="12" fillId="6" borderId="3" xfId="17" applyNumberFormat="1" applyFont="1" applyFill="1" applyBorder="1" applyAlignment="1">
      <alignment shrinkToFit="1"/>
    </xf>
    <xf numFmtId="0" fontId="9" fillId="0" borderId="14" xfId="0" applyFont="1" applyBorder="1" applyAlignment="1">
      <alignment horizontal="center" shrinkToFit="1"/>
    </xf>
    <xf numFmtId="0" fontId="9" fillId="0" borderId="14" xfId="0" applyFont="1" applyBorder="1" applyAlignment="1">
      <alignment shrinkToFit="1"/>
    </xf>
    <xf numFmtId="0" fontId="0" fillId="5" borderId="8" xfId="0" applyFill="1" applyBorder="1" applyAlignment="1">
      <alignment horizontal="center"/>
    </xf>
    <xf numFmtId="200" fontId="9" fillId="0" borderId="14" xfId="17" applyNumberFormat="1" applyFont="1" applyBorder="1" applyAlignment="1">
      <alignment shrinkToFit="1"/>
    </xf>
    <xf numFmtId="43" fontId="9" fillId="0" borderId="14" xfId="17" applyFont="1" applyBorder="1" applyAlignment="1">
      <alignment shrinkToFit="1"/>
    </xf>
    <xf numFmtId="0" fontId="9" fillId="6" borderId="3" xfId="0" applyFont="1" applyFill="1" applyBorder="1" applyAlignment="1">
      <alignment horizontal="center" shrinkToFit="1"/>
    </xf>
    <xf numFmtId="43" fontId="12" fillId="6" borderId="3" xfId="17" applyFont="1" applyFill="1" applyBorder="1" applyAlignment="1">
      <alignment shrinkToFit="1"/>
    </xf>
    <xf numFmtId="0" fontId="9" fillId="6" borderId="3" xfId="0" applyFont="1" applyFill="1" applyBorder="1" applyAlignment="1">
      <alignment shrinkToFit="1"/>
    </xf>
    <xf numFmtId="200" fontId="9" fillId="6" borderId="3" xfId="17" applyNumberFormat="1" applyFont="1" applyFill="1" applyBorder="1" applyAlignment="1">
      <alignment shrinkToFit="1"/>
    </xf>
    <xf numFmtId="43" fontId="9" fillId="0" borderId="14" xfId="17" applyNumberFormat="1" applyFont="1" applyBorder="1" applyAlignment="1">
      <alignment shrinkToFit="1"/>
    </xf>
    <xf numFmtId="200" fontId="12" fillId="0" borderId="14" xfId="17" applyNumberFormat="1" applyFont="1" applyBorder="1" applyAlignment="1">
      <alignment shrinkToFit="1"/>
    </xf>
    <xf numFmtId="0" fontId="12" fillId="6" borderId="3" xfId="0" applyFont="1" applyFill="1" applyBorder="1" applyAlignment="1">
      <alignment shrinkToFit="1"/>
    </xf>
    <xf numFmtId="43" fontId="12" fillId="6" borderId="3" xfId="17" applyNumberFormat="1" applyFont="1" applyFill="1" applyBorder="1" applyAlignment="1">
      <alignment shrinkToFit="1"/>
    </xf>
    <xf numFmtId="0" fontId="0" fillId="5" borderId="13" xfId="0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0" fontId="12" fillId="0" borderId="0" xfId="0" applyFont="1" applyAlignment="1">
      <alignment horizontal="left"/>
    </xf>
    <xf numFmtId="0" fontId="5" fillId="5" borderId="4" xfId="0" applyFont="1" applyFill="1" applyBorder="1" applyAlignment="1">
      <alignment horizontal="center" vertical="center" shrinkToFit="1"/>
    </xf>
    <xf numFmtId="43" fontId="5" fillId="2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43" fontId="5" fillId="5" borderId="4" xfId="17" applyFont="1" applyFill="1" applyBorder="1" applyAlignment="1">
      <alignment horizontal="center" vertical="center" shrinkToFit="1"/>
    </xf>
    <xf numFmtId="43" fontId="5" fillId="5" borderId="5" xfId="17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wrapText="1"/>
    </xf>
    <xf numFmtId="43" fontId="6" fillId="5" borderId="4" xfId="0" applyNumberFormat="1" applyFont="1" applyFill="1" applyBorder="1" applyAlignment="1">
      <alignment horizontal="center" vertical="center"/>
    </xf>
    <xf numFmtId="43" fontId="5" fillId="5" borderId="4" xfId="17" applyNumberFormat="1" applyFont="1" applyFill="1" applyBorder="1" applyAlignment="1">
      <alignment horizontal="center" vertical="center" shrinkToFit="1"/>
    </xf>
    <xf numFmtId="200" fontId="5" fillId="5" borderId="4" xfId="17" applyNumberFormat="1" applyFont="1" applyFill="1" applyBorder="1" applyAlignment="1">
      <alignment horizontal="center" vertical="center" shrinkToFit="1"/>
    </xf>
    <xf numFmtId="49" fontId="6" fillId="2" borderId="16" xfId="0" applyNumberFormat="1" applyFont="1" applyFill="1" applyBorder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3" fontId="6" fillId="5" borderId="16" xfId="17" applyNumberFormat="1" applyFont="1" applyFill="1" applyBorder="1" applyAlignment="1">
      <alignment horizontal="center" vertical="center" wrapText="1"/>
    </xf>
    <xf numFmtId="43" fontId="6" fillId="5" borderId="13" xfId="17" applyNumberFormat="1" applyFont="1" applyFill="1" applyBorder="1" applyAlignment="1">
      <alignment horizontal="center" vertical="center" wrapText="1"/>
    </xf>
    <xf numFmtId="43" fontId="6" fillId="5" borderId="16" xfId="17" applyFont="1" applyFill="1" applyBorder="1" applyAlignment="1">
      <alignment horizontal="center" vertical="center" wrapText="1"/>
    </xf>
    <xf numFmtId="43" fontId="6" fillId="5" borderId="13" xfId="17" applyFont="1" applyFill="1" applyBorder="1" applyAlignment="1">
      <alignment horizontal="center" vertical="center" wrapText="1"/>
    </xf>
    <xf numFmtId="49" fontId="6" fillId="5" borderId="16" xfId="17" applyNumberFormat="1" applyFont="1" applyFill="1" applyBorder="1" applyAlignment="1">
      <alignment horizontal="center" vertical="center" wrapText="1"/>
    </xf>
    <xf numFmtId="49" fontId="6" fillId="5" borderId="13" xfId="17" applyNumberFormat="1" applyFont="1" applyFill="1" applyBorder="1" applyAlignment="1">
      <alignment horizontal="center" vertical="center" wrapText="1"/>
    </xf>
    <xf numFmtId="49" fontId="8" fillId="5" borderId="16" xfId="17" applyNumberFormat="1" applyFont="1" applyFill="1" applyBorder="1" applyAlignment="1">
      <alignment horizontal="center" vertical="center" wrapText="1"/>
    </xf>
    <xf numFmtId="49" fontId="8" fillId="5" borderId="13" xfId="17" applyNumberFormat="1" applyFont="1" applyFill="1" applyBorder="1" applyAlignment="1">
      <alignment horizontal="center" vertical="center" wrapText="1"/>
    </xf>
    <xf numFmtId="43" fontId="6" fillId="5" borderId="8" xfId="0" applyNumberFormat="1" applyFont="1" applyFill="1" applyBorder="1" applyAlignment="1">
      <alignment horizontal="center" vertical="center"/>
    </xf>
    <xf numFmtId="43" fontId="6" fillId="5" borderId="9" xfId="0" applyNumberFormat="1" applyFont="1" applyFill="1" applyBorder="1" applyAlignment="1">
      <alignment horizontal="center" vertical="center"/>
    </xf>
    <xf numFmtId="43" fontId="6" fillId="5" borderId="10" xfId="0" applyNumberFormat="1" applyFont="1" applyFill="1" applyBorder="1" applyAlignment="1">
      <alignment horizontal="center" vertical="center"/>
    </xf>
    <xf numFmtId="200" fontId="9" fillId="5" borderId="16" xfId="17" applyNumberFormat="1" applyFont="1" applyFill="1" applyBorder="1" applyAlignment="1">
      <alignment horizontal="center" vertical="center" wrapText="1"/>
    </xf>
    <xf numFmtId="200" fontId="9" fillId="5" borderId="13" xfId="17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200" fontId="8" fillId="5" borderId="16" xfId="17" applyNumberFormat="1" applyFont="1" applyFill="1" applyBorder="1" applyAlignment="1">
      <alignment horizontal="center" vertical="center" wrapText="1"/>
    </xf>
    <xf numFmtId="200" fontId="8" fillId="5" borderId="13" xfId="17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00" fontId="6" fillId="2" borderId="4" xfId="17" applyNumberFormat="1" applyFont="1" applyFill="1" applyBorder="1" applyAlignment="1">
      <alignment horizontal="center" vertical="center"/>
    </xf>
    <xf numFmtId="200" fontId="6" fillId="2" borderId="5" xfId="17" applyNumberFormat="1" applyFont="1" applyFill="1" applyBorder="1" applyAlignment="1">
      <alignment horizontal="center" vertical="center"/>
    </xf>
    <xf numFmtId="200" fontId="5" fillId="2" borderId="4" xfId="17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shrinkToFit="1"/>
    </xf>
    <xf numFmtId="200" fontId="9" fillId="6" borderId="5" xfId="17" applyNumberFormat="1" applyFont="1" applyFill="1" applyBorder="1" applyAlignment="1">
      <alignment horizontal="center" vertical="center" shrinkToFit="1"/>
    </xf>
    <xf numFmtId="200" fontId="9" fillId="6" borderId="6" xfId="17" applyNumberFormat="1" applyFont="1" applyFill="1" applyBorder="1" applyAlignment="1">
      <alignment horizontal="center" vertical="center" shrinkToFit="1"/>
    </xf>
    <xf numFmtId="49" fontId="9" fillId="6" borderId="5" xfId="17" applyNumberFormat="1" applyFont="1" applyFill="1" applyBorder="1" applyAlignment="1">
      <alignment horizontal="center" vertical="center" shrinkToFit="1"/>
    </xf>
    <xf numFmtId="49" fontId="9" fillId="6" borderId="6" xfId="17" applyNumberFormat="1" applyFont="1" applyFill="1" applyBorder="1" applyAlignment="1">
      <alignment horizontal="center" vertical="center" shrinkToFit="1"/>
    </xf>
    <xf numFmtId="49" fontId="18" fillId="6" borderId="4" xfId="17" applyNumberFormat="1" applyFont="1" applyFill="1" applyBorder="1" applyAlignment="1">
      <alignment horizontal="center" vertical="center" shrinkToFit="1"/>
    </xf>
    <xf numFmtId="49" fontId="9" fillId="2" borderId="4" xfId="17" applyNumberFormat="1" applyFont="1" applyFill="1" applyBorder="1" applyAlignment="1">
      <alignment horizontal="center" shrinkToFit="1"/>
    </xf>
    <xf numFmtId="0" fontId="9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 shrinkToFit="1"/>
    </xf>
    <xf numFmtId="0" fontId="9" fillId="6" borderId="6" xfId="0" applyFont="1" applyFill="1" applyBorder="1" applyAlignment="1">
      <alignment horizontal="center" vertical="center" shrinkToFit="1"/>
    </xf>
    <xf numFmtId="49" fontId="8" fillId="6" borderId="5" xfId="17" applyNumberFormat="1" applyFont="1" applyFill="1" applyBorder="1" applyAlignment="1">
      <alignment horizontal="center" vertical="center" shrinkToFit="1"/>
    </xf>
    <xf numFmtId="49" fontId="8" fillId="6" borderId="6" xfId="17" applyNumberFormat="1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49" fontId="26" fillId="0" borderId="4" xfId="17" applyNumberFormat="1" applyFont="1" applyFill="1" applyBorder="1" applyAlignment="1">
      <alignment horizontal="center" vertical="center" shrinkToFit="1"/>
    </xf>
    <xf numFmtId="49" fontId="26" fillId="0" borderId="14" xfId="0" applyNumberFormat="1" applyFont="1" applyFill="1" applyBorder="1" applyAlignment="1">
      <alignment horizontal="left" vertical="center" shrinkToFit="1"/>
    </xf>
    <xf numFmtId="49" fontId="26" fillId="0" borderId="1" xfId="0" applyNumberFormat="1" applyFont="1" applyFill="1" applyBorder="1" applyAlignment="1">
      <alignment horizontal="left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shrinkToFit="1"/>
    </xf>
    <xf numFmtId="0" fontId="26" fillId="0" borderId="5" xfId="0" applyFont="1" applyBorder="1" applyAlignment="1">
      <alignment horizontal="center" vertical="center" shrinkToFit="1"/>
    </xf>
    <xf numFmtId="49" fontId="26" fillId="0" borderId="5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49" fontId="27" fillId="0" borderId="8" xfId="17" applyNumberFormat="1" applyFont="1" applyBorder="1" applyAlignment="1">
      <alignment horizontal="center" vertical="center" shrinkToFit="1"/>
    </xf>
    <xf numFmtId="49" fontId="27" fillId="0" borderId="9" xfId="17" applyNumberFormat="1" applyFont="1" applyBorder="1" applyAlignment="1">
      <alignment horizontal="center" vertical="center" shrinkToFit="1"/>
    </xf>
    <xf numFmtId="49" fontId="27" fillId="0" borderId="10" xfId="17" applyNumberFormat="1" applyFont="1" applyBorder="1" applyAlignment="1">
      <alignment horizontal="center" vertical="center" shrinkToFit="1"/>
    </xf>
    <xf numFmtId="49" fontId="27" fillId="0" borderId="8" xfId="17" applyNumberFormat="1" applyFont="1" applyFill="1" applyBorder="1" applyAlignment="1">
      <alignment horizontal="center" vertical="center" shrinkToFit="1"/>
    </xf>
    <xf numFmtId="49" fontId="27" fillId="0" borderId="9" xfId="17" applyNumberFormat="1" applyFont="1" applyFill="1" applyBorder="1" applyAlignment="1">
      <alignment horizontal="center" vertical="center" shrinkToFit="1"/>
    </xf>
    <xf numFmtId="49" fontId="27" fillId="0" borderId="10" xfId="17" applyNumberFormat="1" applyFont="1" applyFill="1" applyBorder="1" applyAlignment="1">
      <alignment horizontal="center" vertical="center" shrinkToFit="1"/>
    </xf>
    <xf numFmtId="49" fontId="27" fillId="0" borderId="10" xfId="17" applyNumberFormat="1" applyFont="1" applyFill="1" applyBorder="1" applyAlignment="1">
      <alignment horizontal="center" vertical="center" shrinkToFit="1"/>
    </xf>
    <xf numFmtId="200" fontId="26" fillId="0" borderId="6" xfId="17" applyNumberFormat="1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shrinkToFit="1"/>
    </xf>
    <xf numFmtId="0" fontId="26" fillId="0" borderId="7" xfId="0" applyFont="1" applyBorder="1" applyAlignment="1">
      <alignment horizontal="center" vertical="center" shrinkToFit="1"/>
    </xf>
    <xf numFmtId="49" fontId="26" fillId="0" borderId="7" xfId="0" applyNumberFormat="1" applyFont="1" applyBorder="1" applyAlignment="1">
      <alignment horizontal="center" vertical="center" shrinkToFit="1"/>
    </xf>
    <xf numFmtId="49" fontId="26" fillId="0" borderId="4" xfId="17" applyNumberFormat="1" applyFont="1" applyBorder="1" applyAlignment="1">
      <alignment horizontal="center" vertical="center" shrinkToFit="1"/>
    </xf>
    <xf numFmtId="49" fontId="26" fillId="7" borderId="4" xfId="17" applyNumberFormat="1" applyFont="1" applyFill="1" applyBorder="1" applyAlignment="1">
      <alignment horizontal="center" vertical="center" shrinkToFit="1"/>
    </xf>
    <xf numFmtId="200" fontId="26" fillId="0" borderId="7" xfId="17" applyNumberFormat="1" applyFont="1" applyBorder="1" applyAlignment="1">
      <alignment vertical="center" shrinkToFit="1"/>
    </xf>
    <xf numFmtId="0" fontId="26" fillId="0" borderId="7" xfId="0" applyFont="1" applyBorder="1" applyAlignment="1">
      <alignment horizontal="center" shrinkToFit="1"/>
    </xf>
    <xf numFmtId="0" fontId="26" fillId="0" borderId="14" xfId="0" applyFont="1" applyFill="1" applyBorder="1" applyAlignment="1">
      <alignment horizontal="center" vertical="center" shrinkToFit="1"/>
    </xf>
    <xf numFmtId="49" fontId="27" fillId="0" borderId="14" xfId="0" applyNumberFormat="1" applyFont="1" applyBorder="1" applyAlignment="1">
      <alignment horizontal="center" vertical="center" shrinkToFit="1"/>
    </xf>
    <xf numFmtId="49" fontId="27" fillId="0" borderId="14" xfId="0" applyNumberFormat="1" applyFont="1" applyFill="1" applyBorder="1" applyAlignment="1">
      <alignment horizontal="center" vertical="center" shrinkToFit="1"/>
    </xf>
    <xf numFmtId="200" fontId="26" fillId="0" borderId="14" xfId="17" applyNumberFormat="1" applyFont="1" applyFill="1" applyBorder="1" applyAlignment="1">
      <alignment vertical="center" shrinkToFit="1"/>
    </xf>
    <xf numFmtId="17" fontId="26" fillId="0" borderId="14" xfId="17" applyNumberFormat="1" applyFont="1" applyFill="1" applyBorder="1" applyAlignment="1">
      <alignment horizontal="center" vertical="center" shrinkToFit="1"/>
    </xf>
    <xf numFmtId="200" fontId="26" fillId="7" borderId="14" xfId="17" applyNumberFormat="1" applyFont="1" applyFill="1" applyBorder="1" applyAlignment="1">
      <alignment horizontal="center" vertical="center" shrinkToFit="1"/>
    </xf>
    <xf numFmtId="200" fontId="26" fillId="0" borderId="2" xfId="17" applyNumberFormat="1" applyFont="1" applyFill="1" applyBorder="1" applyAlignment="1">
      <alignment horizontal="center" vertical="center" shrinkToFit="1"/>
    </xf>
    <xf numFmtId="43" fontId="28" fillId="0" borderId="14" xfId="17" applyFont="1" applyBorder="1" applyAlignment="1">
      <alignment shrinkToFit="1"/>
    </xf>
    <xf numFmtId="0" fontId="26" fillId="0" borderId="2" xfId="0" applyFont="1" applyFill="1" applyBorder="1" applyAlignment="1">
      <alignment horizontal="center" vertical="center" shrinkToFit="1"/>
    </xf>
    <xf numFmtId="49" fontId="26" fillId="0" borderId="2" xfId="0" applyNumberFormat="1" applyFont="1" applyFill="1" applyBorder="1" applyAlignment="1">
      <alignment horizontal="left" vertical="center" shrinkToFit="1"/>
    </xf>
    <xf numFmtId="49" fontId="27" fillId="0" borderId="2" xfId="0" applyNumberFormat="1" applyFont="1" applyBorder="1" applyAlignment="1">
      <alignment horizontal="center" vertical="center" shrinkToFit="1"/>
    </xf>
    <xf numFmtId="0" fontId="26" fillId="7" borderId="4" xfId="0" applyFont="1" applyFill="1" applyBorder="1" applyAlignment="1">
      <alignment horizontal="center" vertical="center" shrinkToFit="1"/>
    </xf>
    <xf numFmtId="200" fontId="27" fillId="7" borderId="8" xfId="17" applyNumberFormat="1" applyFont="1" applyFill="1" applyBorder="1" applyAlignment="1">
      <alignment horizontal="center" vertical="center" shrinkToFit="1"/>
    </xf>
    <xf numFmtId="200" fontId="27" fillId="7" borderId="9" xfId="17" applyNumberFormat="1" applyFont="1" applyFill="1" applyBorder="1" applyAlignment="1">
      <alignment horizontal="center" vertical="center" shrinkToFit="1"/>
    </xf>
    <xf numFmtId="200" fontId="27" fillId="7" borderId="10" xfId="17" applyNumberFormat="1" applyFont="1" applyFill="1" applyBorder="1" applyAlignment="1">
      <alignment horizontal="center" vertical="center" shrinkToFit="1"/>
    </xf>
    <xf numFmtId="0" fontId="27" fillId="7" borderId="4" xfId="0" applyFont="1" applyFill="1" applyBorder="1" applyAlignment="1">
      <alignment horizontal="center" vertical="center" shrinkToFit="1"/>
    </xf>
    <xf numFmtId="49" fontId="27" fillId="7" borderId="4" xfId="0" applyNumberFormat="1" applyFont="1" applyFill="1" applyBorder="1" applyAlignment="1">
      <alignment horizontal="center" vertical="center" shrinkToFit="1"/>
    </xf>
    <xf numFmtId="200" fontId="26" fillId="7" borderId="4" xfId="17" applyNumberFormat="1" applyFont="1" applyFill="1" applyBorder="1" applyAlignment="1">
      <alignment vertical="center" shrinkToFit="1"/>
    </xf>
    <xf numFmtId="0" fontId="28" fillId="0" borderId="0" xfId="0" applyFont="1" applyAlignment="1">
      <alignment shrinkToFit="1"/>
    </xf>
    <xf numFmtId="200" fontId="26" fillId="4" borderId="19" xfId="0" applyNumberFormat="1" applyFont="1" applyFill="1" applyBorder="1" applyAlignment="1">
      <alignment vertical="center" shrinkToFit="1"/>
    </xf>
    <xf numFmtId="200" fontId="26" fillId="4" borderId="19" xfId="17" applyNumberFormat="1" applyFont="1" applyFill="1" applyBorder="1" applyAlignment="1">
      <alignment vertical="center" shrinkToFit="1"/>
    </xf>
    <xf numFmtId="43" fontId="28" fillId="4" borderId="19" xfId="17" applyFont="1" applyFill="1" applyBorder="1" applyAlignment="1">
      <alignment shrinkToFit="1"/>
    </xf>
    <xf numFmtId="0" fontId="26" fillId="0" borderId="1" xfId="0" applyFont="1" applyFill="1" applyBorder="1" applyAlignment="1">
      <alignment horizontal="center" vertical="center" shrinkToFit="1"/>
    </xf>
    <xf numFmtId="49" fontId="27" fillId="0" borderId="1" xfId="0" applyNumberFormat="1" applyFont="1" applyBorder="1" applyAlignment="1">
      <alignment horizontal="center" vertical="center" shrinkToFit="1"/>
    </xf>
    <xf numFmtId="49" fontId="27" fillId="0" borderId="1" xfId="0" applyNumberFormat="1" applyFont="1" applyFill="1" applyBorder="1" applyAlignment="1">
      <alignment horizontal="center" vertical="center" shrinkToFit="1"/>
    </xf>
    <xf numFmtId="200" fontId="26" fillId="0" borderId="1" xfId="17" applyNumberFormat="1" applyFont="1" applyFill="1" applyBorder="1" applyAlignment="1">
      <alignment vertical="center" shrinkToFit="1"/>
    </xf>
    <xf numFmtId="17" fontId="26" fillId="0" borderId="1" xfId="17" applyNumberFormat="1" applyFont="1" applyFill="1" applyBorder="1" applyAlignment="1">
      <alignment horizontal="center" vertical="center" shrinkToFit="1"/>
    </xf>
    <xf numFmtId="200" fontId="26" fillId="7" borderId="1" xfId="17" applyNumberFormat="1" applyFont="1" applyFill="1" applyBorder="1" applyAlignment="1">
      <alignment horizontal="center" vertical="center" shrinkToFit="1"/>
    </xf>
    <xf numFmtId="200" fontId="26" fillId="0" borderId="1" xfId="17" applyNumberFormat="1" applyFont="1" applyFill="1" applyBorder="1" applyAlignment="1">
      <alignment horizontal="center" vertical="center" shrinkToFit="1"/>
    </xf>
    <xf numFmtId="200" fontId="28" fillId="0" borderId="0" xfId="0" applyNumberFormat="1" applyFont="1" applyAlignment="1">
      <alignment shrinkToFit="1"/>
    </xf>
    <xf numFmtId="0" fontId="28" fillId="0" borderId="2" xfId="0" applyFont="1" applyBorder="1" applyAlignment="1">
      <alignment shrinkToFit="1"/>
    </xf>
    <xf numFmtId="0" fontId="24" fillId="0" borderId="2" xfId="0" applyFont="1" applyBorder="1" applyAlignment="1">
      <alignment shrinkToFit="1"/>
    </xf>
    <xf numFmtId="0" fontId="28" fillId="0" borderId="3" xfId="0" applyFont="1" applyBorder="1" applyAlignment="1">
      <alignment shrinkToFit="1"/>
    </xf>
    <xf numFmtId="0" fontId="24" fillId="0" borderId="3" xfId="0" applyFont="1" applyBorder="1" applyAlignment="1">
      <alignment shrinkToFit="1"/>
    </xf>
    <xf numFmtId="0" fontId="28" fillId="0" borderId="4" xfId="0" applyFont="1" applyBorder="1" applyAlignment="1">
      <alignment shrinkToFit="1"/>
    </xf>
    <xf numFmtId="200" fontId="28" fillId="0" borderId="4" xfId="0" applyNumberFormat="1" applyFont="1" applyBorder="1" applyAlignment="1">
      <alignment shrinkToFit="1"/>
    </xf>
    <xf numFmtId="0" fontId="28" fillId="0" borderId="5" xfId="0" applyFont="1" applyBorder="1" applyAlignment="1">
      <alignment shrinkToFit="1"/>
    </xf>
    <xf numFmtId="200" fontId="28" fillId="0" borderId="5" xfId="0" applyNumberFormat="1" applyFont="1" applyBorder="1" applyAlignment="1">
      <alignment shrinkToFit="1"/>
    </xf>
    <xf numFmtId="200" fontId="26" fillId="0" borderId="0" xfId="0" applyNumberFormat="1" applyFont="1" applyFill="1" applyBorder="1" applyAlignment="1">
      <alignment vertical="center" shrinkToFit="1"/>
    </xf>
    <xf numFmtId="200" fontId="26" fillId="0" borderId="0" xfId="17" applyNumberFormat="1" applyFont="1" applyFill="1" applyBorder="1" applyAlignment="1">
      <alignment vertical="center" shrinkToFit="1"/>
    </xf>
    <xf numFmtId="43" fontId="28" fillId="0" borderId="0" xfId="17" applyFont="1" applyFill="1" applyBorder="1" applyAlignment="1">
      <alignment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3</xdr:row>
      <xdr:rowOff>0</xdr:rowOff>
    </xdr:from>
    <xdr:ext cx="2686050" cy="304800"/>
    <xdr:sp>
      <xdr:nvSpPr>
        <xdr:cNvPr id="1" name="TextBox 1"/>
        <xdr:cNvSpPr txBox="1">
          <a:spLocks noChangeArrowheads="1"/>
        </xdr:cNvSpPr>
      </xdr:nvSpPr>
      <xdr:spPr>
        <a:xfrm>
          <a:off x="114300" y="885825"/>
          <a:ext cx="2686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 23 </a:t>
          </a:r>
          <a:r>
            <a:rPr lang="en-US" cap="none" sz="1800" b="1" i="0" u="sng" baseline="0">
              <a:latin typeface="Cordia New"/>
              <a:ea typeface="Cordia New"/>
              <a:cs typeface="Cordia New"/>
            </a:rPr>
            <a:t>   </a:t>
          </a: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มีนาคม  2554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19050</xdr:rowOff>
    </xdr:from>
    <xdr:ext cx="2828925" cy="304800"/>
    <xdr:sp>
      <xdr:nvSpPr>
        <xdr:cNvPr id="1" name="TextBox 1"/>
        <xdr:cNvSpPr txBox="1">
          <a:spLocks noChangeArrowheads="1"/>
        </xdr:cNvSpPr>
      </xdr:nvSpPr>
      <xdr:spPr>
        <a:xfrm>
          <a:off x="38100" y="542925"/>
          <a:ext cx="2828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23     มีนาคม  2554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200025</xdr:rowOff>
    </xdr:from>
    <xdr:ext cx="3009900" cy="304800"/>
    <xdr:sp>
      <xdr:nvSpPr>
        <xdr:cNvPr id="1" name="TextBox 1"/>
        <xdr:cNvSpPr txBox="1">
          <a:spLocks noChangeArrowheads="1"/>
        </xdr:cNvSpPr>
      </xdr:nvSpPr>
      <xdr:spPr>
        <a:xfrm>
          <a:off x="66675" y="200025"/>
          <a:ext cx="3009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23   มีนาคม  2554
  2553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41"/>
  <sheetViews>
    <sheetView view="pageBreakPreview" zoomScale="90" zoomScaleSheetLayoutView="90" workbookViewId="0" topLeftCell="A1">
      <pane ySplit="4" topLeftCell="BM32" activePane="bottomLeft" state="frozen"/>
      <selection pane="topLeft" activeCell="A1" sqref="A1"/>
      <selection pane="bottomLeft" activeCell="Y1" sqref="Y1"/>
    </sheetView>
  </sheetViews>
  <sheetFormatPr defaultColWidth="9.140625" defaultRowHeight="22.5" customHeight="1" outlineLevelRow="2"/>
  <cols>
    <col min="1" max="1" width="4.00390625" style="22" customWidth="1"/>
    <col min="2" max="2" width="9.140625" style="22" customWidth="1"/>
    <col min="3" max="3" width="14.57421875" style="22" customWidth="1"/>
    <col min="4" max="4" width="4.7109375" style="182" customWidth="1"/>
    <col min="5" max="5" width="10.7109375" style="42" customWidth="1"/>
    <col min="6" max="6" width="4.7109375" style="20" customWidth="1"/>
    <col min="7" max="7" width="12.28125" style="27" customWidth="1"/>
    <col min="8" max="8" width="4.7109375" style="20" customWidth="1"/>
    <col min="9" max="9" width="7.7109375" style="21" customWidth="1"/>
    <col min="10" max="10" width="6.140625" style="176" customWidth="1"/>
    <col min="11" max="11" width="10.8515625" style="21" customWidth="1"/>
    <col min="12" max="12" width="4.7109375" style="20" customWidth="1"/>
    <col min="13" max="13" width="9.421875" style="21" customWidth="1"/>
    <col min="14" max="14" width="4.7109375" style="176" customWidth="1"/>
    <col min="15" max="15" width="12.421875" style="21" customWidth="1"/>
    <col min="16" max="16" width="4.7109375" style="20" customWidth="1"/>
    <col min="17" max="17" width="10.8515625" style="21" customWidth="1"/>
    <col min="18" max="18" width="4.7109375" style="20" customWidth="1"/>
    <col min="19" max="19" width="10.8515625" style="21" customWidth="1"/>
    <col min="20" max="20" width="4.7109375" style="20" customWidth="1"/>
    <col min="21" max="21" width="7.8515625" style="21" customWidth="1"/>
    <col min="22" max="22" width="9.8515625" style="21" customWidth="1"/>
    <col min="23" max="23" width="14.421875" style="23" customWidth="1"/>
    <col min="24" max="24" width="11.28125" style="29" customWidth="1"/>
    <col min="25" max="16384" width="9.140625" style="14" customWidth="1"/>
  </cols>
  <sheetData>
    <row r="1" spans="1:38" ht="22.5" customHeight="1">
      <c r="A1" s="281" t="s">
        <v>25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24" s="134" customFormat="1" ht="22.5" customHeight="1" outlineLevel="2">
      <c r="A2" s="129" t="s">
        <v>242</v>
      </c>
      <c r="B2" s="130"/>
      <c r="C2" s="130"/>
      <c r="D2" s="178"/>
      <c r="E2" s="183"/>
      <c r="F2" s="131"/>
      <c r="G2" s="133"/>
      <c r="H2" s="131"/>
      <c r="I2" s="132"/>
      <c r="J2" s="172"/>
      <c r="K2" s="132"/>
      <c r="L2" s="131"/>
      <c r="M2" s="132"/>
      <c r="N2" s="172"/>
      <c r="O2" s="132"/>
      <c r="P2" s="131"/>
      <c r="Q2" s="132"/>
      <c r="R2" s="131"/>
      <c r="S2" s="132"/>
      <c r="T2" s="131"/>
      <c r="U2" s="132"/>
      <c r="V2" s="132"/>
      <c r="W2" s="214"/>
      <c r="X2" s="142" t="s">
        <v>64</v>
      </c>
    </row>
    <row r="3" spans="1:24" ht="22.5" customHeight="1" outlineLevel="2">
      <c r="A3" s="282" t="s">
        <v>54</v>
      </c>
      <c r="B3" s="282" t="s">
        <v>27</v>
      </c>
      <c r="C3" s="282" t="s">
        <v>28</v>
      </c>
      <c r="D3" s="290" t="s">
        <v>172</v>
      </c>
      <c r="E3" s="291"/>
      <c r="F3" s="287" t="s">
        <v>38</v>
      </c>
      <c r="G3" s="287"/>
      <c r="H3" s="287"/>
      <c r="I3" s="287"/>
      <c r="J3" s="287"/>
      <c r="K3" s="287"/>
      <c r="L3" s="262" t="s">
        <v>163</v>
      </c>
      <c r="M3" s="307"/>
      <c r="N3" s="307"/>
      <c r="O3" s="308"/>
      <c r="P3" s="302" t="s">
        <v>65</v>
      </c>
      <c r="Q3" s="303"/>
      <c r="R3" s="303"/>
      <c r="S3" s="303"/>
      <c r="T3" s="303"/>
      <c r="U3" s="303"/>
      <c r="V3" s="304"/>
      <c r="W3" s="284" t="s">
        <v>66</v>
      </c>
      <c r="X3" s="286" t="s">
        <v>67</v>
      </c>
    </row>
    <row r="4" spans="1:24" ht="61.5" customHeight="1" outlineLevel="2">
      <c r="A4" s="283"/>
      <c r="B4" s="283"/>
      <c r="C4" s="283"/>
      <c r="D4" s="292"/>
      <c r="E4" s="293"/>
      <c r="F4" s="294" t="s">
        <v>104</v>
      </c>
      <c r="G4" s="295"/>
      <c r="H4" s="296" t="s">
        <v>105</v>
      </c>
      <c r="I4" s="297"/>
      <c r="J4" s="305" t="s">
        <v>55</v>
      </c>
      <c r="K4" s="306"/>
      <c r="L4" s="274" t="s">
        <v>162</v>
      </c>
      <c r="M4" s="275"/>
      <c r="N4" s="276" t="s">
        <v>164</v>
      </c>
      <c r="O4" s="273"/>
      <c r="P4" s="298" t="s">
        <v>132</v>
      </c>
      <c r="Q4" s="299"/>
      <c r="R4" s="300" t="s">
        <v>161</v>
      </c>
      <c r="S4" s="301"/>
      <c r="T4" s="309" t="s">
        <v>55</v>
      </c>
      <c r="U4" s="310"/>
      <c r="V4" s="171" t="s">
        <v>61</v>
      </c>
      <c r="W4" s="285"/>
      <c r="X4" s="286"/>
    </row>
    <row r="5" spans="1:24" s="22" customFormat="1" ht="26.25" customHeight="1" outlineLevel="2">
      <c r="A5" s="11">
        <v>1</v>
      </c>
      <c r="B5" s="12" t="s">
        <v>69</v>
      </c>
      <c r="C5" s="12" t="s">
        <v>70</v>
      </c>
      <c r="D5" s="177"/>
      <c r="E5" s="204"/>
      <c r="F5" s="13"/>
      <c r="G5" s="205"/>
      <c r="H5" s="13"/>
      <c r="I5" s="19"/>
      <c r="J5" s="206"/>
      <c r="K5" s="19"/>
      <c r="L5" s="13"/>
      <c r="M5" s="19"/>
      <c r="N5" s="206"/>
      <c r="O5" s="19"/>
      <c r="P5" s="13" t="s">
        <v>165</v>
      </c>
      <c r="Q5" s="207">
        <v>240801.5</v>
      </c>
      <c r="R5" s="13"/>
      <c r="S5" s="207"/>
      <c r="T5" s="13" t="s">
        <v>167</v>
      </c>
      <c r="U5" s="19">
        <v>7821</v>
      </c>
      <c r="V5" s="19"/>
      <c r="W5" s="208">
        <f aca="true" t="shared" si="0" ref="W5:W40">SUM(E5,G5,I5,K5,M5,O5,Q5,S5,U5,V5)</f>
        <v>248622.5</v>
      </c>
      <c r="X5" s="31" t="s">
        <v>71</v>
      </c>
    </row>
    <row r="6" spans="1:24" s="224" customFormat="1" ht="40.5" customHeight="1" outlineLevel="2">
      <c r="A6" s="215">
        <v>2</v>
      </c>
      <c r="B6" s="216" t="s">
        <v>57</v>
      </c>
      <c r="C6" s="216" t="s">
        <v>58</v>
      </c>
      <c r="D6" s="217"/>
      <c r="E6" s="218"/>
      <c r="F6" s="219"/>
      <c r="G6" s="220"/>
      <c r="H6" s="219"/>
      <c r="I6" s="221"/>
      <c r="J6" s="226" t="s">
        <v>187</v>
      </c>
      <c r="K6" s="221">
        <v>8314</v>
      </c>
      <c r="L6" s="219"/>
      <c r="M6" s="221"/>
      <c r="N6" s="222"/>
      <c r="O6" s="221"/>
      <c r="P6" s="219"/>
      <c r="Q6" s="221"/>
      <c r="R6" s="219"/>
      <c r="S6" s="221"/>
      <c r="T6" s="219"/>
      <c r="U6" s="221"/>
      <c r="V6" s="221"/>
      <c r="W6" s="223">
        <f t="shared" si="0"/>
        <v>8314</v>
      </c>
      <c r="X6" s="225" t="s">
        <v>72</v>
      </c>
    </row>
    <row r="7" spans="1:24" s="22" customFormat="1" ht="26.25" customHeight="1" outlineLevel="2">
      <c r="A7" s="4">
        <v>3</v>
      </c>
      <c r="B7" s="5"/>
      <c r="C7" s="5" t="s">
        <v>14</v>
      </c>
      <c r="D7" s="181"/>
      <c r="E7" s="186"/>
      <c r="F7" s="6"/>
      <c r="G7" s="25"/>
      <c r="H7" s="6"/>
      <c r="I7" s="16"/>
      <c r="J7" s="175"/>
      <c r="K7" s="16"/>
      <c r="L7" s="6" t="s">
        <v>173</v>
      </c>
      <c r="M7" s="16">
        <v>6909</v>
      </c>
      <c r="N7" s="175"/>
      <c r="O7" s="16"/>
      <c r="P7" s="6"/>
      <c r="Q7" s="16"/>
      <c r="R7" s="6"/>
      <c r="S7" s="16"/>
      <c r="T7" s="6"/>
      <c r="U7" s="16"/>
      <c r="V7" s="16"/>
      <c r="W7" s="145">
        <f t="shared" si="0"/>
        <v>6909</v>
      </c>
      <c r="X7" s="141" t="s">
        <v>131</v>
      </c>
    </row>
    <row r="8" spans="1:24" s="22" customFormat="1" ht="26.25" customHeight="1" outlineLevel="2">
      <c r="A8" s="7">
        <v>4</v>
      </c>
      <c r="B8" s="8"/>
      <c r="C8" s="8" t="s">
        <v>174</v>
      </c>
      <c r="D8" s="180" t="s">
        <v>175</v>
      </c>
      <c r="E8" s="185">
        <v>154980</v>
      </c>
      <c r="F8" s="9"/>
      <c r="G8" s="26"/>
      <c r="H8" s="9"/>
      <c r="I8" s="17"/>
      <c r="J8" s="174"/>
      <c r="K8" s="17"/>
      <c r="L8" s="9"/>
      <c r="M8" s="17"/>
      <c r="N8" s="174"/>
      <c r="O8" s="17"/>
      <c r="P8" s="9"/>
      <c r="Q8" s="17"/>
      <c r="R8" s="9"/>
      <c r="S8" s="17"/>
      <c r="T8" s="9"/>
      <c r="U8" s="17"/>
      <c r="V8" s="17"/>
      <c r="W8" s="144">
        <f t="shared" si="0"/>
        <v>154980</v>
      </c>
      <c r="X8" s="277" t="s">
        <v>194</v>
      </c>
    </row>
    <row r="9" spans="1:24" s="22" customFormat="1" ht="26.25" customHeight="1" outlineLevel="2">
      <c r="A9" s="2">
        <v>5</v>
      </c>
      <c r="B9" s="3" t="s">
        <v>37</v>
      </c>
      <c r="C9" s="3" t="s">
        <v>73</v>
      </c>
      <c r="D9" s="179"/>
      <c r="E9" s="184"/>
      <c r="F9" s="10"/>
      <c r="G9" s="24"/>
      <c r="H9" s="10"/>
      <c r="I9" s="15"/>
      <c r="J9" s="173"/>
      <c r="K9" s="15"/>
      <c r="L9" s="10"/>
      <c r="M9" s="15"/>
      <c r="N9" s="173"/>
      <c r="O9" s="15"/>
      <c r="P9" s="10" t="s">
        <v>165</v>
      </c>
      <c r="Q9" s="15">
        <v>111750</v>
      </c>
      <c r="R9" s="10"/>
      <c r="S9" s="136"/>
      <c r="T9" s="10" t="s">
        <v>167</v>
      </c>
      <c r="U9" s="15">
        <v>37547</v>
      </c>
      <c r="V9" s="15"/>
      <c r="W9" s="143">
        <f t="shared" si="0"/>
        <v>149297</v>
      </c>
      <c r="X9" s="32" t="s">
        <v>74</v>
      </c>
    </row>
    <row r="10" spans="1:24" s="22" customFormat="1" ht="26.25" customHeight="1" outlineLevel="2">
      <c r="A10" s="4">
        <v>6</v>
      </c>
      <c r="B10" s="5"/>
      <c r="C10" s="5" t="s">
        <v>52</v>
      </c>
      <c r="D10" s="181" t="s">
        <v>175</v>
      </c>
      <c r="E10" s="186">
        <v>103320</v>
      </c>
      <c r="F10" s="6"/>
      <c r="G10" s="25"/>
      <c r="H10" s="6"/>
      <c r="I10" s="16"/>
      <c r="J10" s="175"/>
      <c r="K10" s="16"/>
      <c r="L10" s="6"/>
      <c r="M10" s="16"/>
      <c r="N10" s="175"/>
      <c r="O10" s="16"/>
      <c r="P10" s="6"/>
      <c r="Q10" s="16"/>
      <c r="R10" s="6"/>
      <c r="S10" s="16"/>
      <c r="T10" s="6"/>
      <c r="U10" s="16"/>
      <c r="V10" s="16"/>
      <c r="W10" s="145">
        <f t="shared" si="0"/>
        <v>103320</v>
      </c>
      <c r="X10" s="30" t="s">
        <v>75</v>
      </c>
    </row>
    <row r="11" spans="1:24" s="22" customFormat="1" ht="26.25" customHeight="1" outlineLevel="2">
      <c r="A11" s="4">
        <v>7</v>
      </c>
      <c r="B11" s="5"/>
      <c r="C11" s="5" t="s">
        <v>44</v>
      </c>
      <c r="D11" s="181"/>
      <c r="E11" s="186"/>
      <c r="F11" s="6"/>
      <c r="G11" s="25"/>
      <c r="H11" s="6"/>
      <c r="I11" s="16"/>
      <c r="J11" s="175"/>
      <c r="K11" s="16"/>
      <c r="L11" s="6" t="s">
        <v>173</v>
      </c>
      <c r="M11" s="16">
        <v>6909</v>
      </c>
      <c r="N11" s="175"/>
      <c r="O11" s="16"/>
      <c r="P11" s="6"/>
      <c r="Q11" s="16"/>
      <c r="R11" s="6"/>
      <c r="S11" s="16"/>
      <c r="T11" s="6"/>
      <c r="U11" s="16"/>
      <c r="V11" s="16"/>
      <c r="W11" s="145">
        <f t="shared" si="0"/>
        <v>6909</v>
      </c>
      <c r="X11" s="30" t="s">
        <v>77</v>
      </c>
    </row>
    <row r="12" spans="1:24" s="22" customFormat="1" ht="26.25" customHeight="1" outlineLevel="2">
      <c r="A12" s="7">
        <v>8</v>
      </c>
      <c r="B12" s="8"/>
      <c r="C12" s="8" t="s">
        <v>76</v>
      </c>
      <c r="D12" s="180"/>
      <c r="E12" s="185"/>
      <c r="F12" s="9"/>
      <c r="G12" s="26"/>
      <c r="H12" s="9"/>
      <c r="I12" s="17"/>
      <c r="J12" s="174"/>
      <c r="K12" s="17"/>
      <c r="L12" s="9" t="s">
        <v>173</v>
      </c>
      <c r="M12" s="17">
        <v>27636</v>
      </c>
      <c r="N12" s="174"/>
      <c r="O12" s="17"/>
      <c r="P12" s="9"/>
      <c r="Q12" s="17"/>
      <c r="R12" s="9"/>
      <c r="S12" s="17"/>
      <c r="T12" s="9"/>
      <c r="U12" s="17"/>
      <c r="V12" s="17"/>
      <c r="W12" s="144">
        <f t="shared" si="0"/>
        <v>27636</v>
      </c>
      <c r="X12" s="277" t="s">
        <v>195</v>
      </c>
    </row>
    <row r="13" spans="1:24" s="22" customFormat="1" ht="26.25" customHeight="1" outlineLevel="2">
      <c r="A13" s="2">
        <v>9</v>
      </c>
      <c r="B13" s="3" t="s">
        <v>31</v>
      </c>
      <c r="C13" s="3" t="s">
        <v>78</v>
      </c>
      <c r="D13" s="179"/>
      <c r="E13" s="184"/>
      <c r="F13" s="10"/>
      <c r="G13" s="24"/>
      <c r="H13" s="10"/>
      <c r="I13" s="15"/>
      <c r="J13" s="173"/>
      <c r="K13" s="15"/>
      <c r="L13" s="10" t="s">
        <v>173</v>
      </c>
      <c r="M13" s="15">
        <v>13818</v>
      </c>
      <c r="N13" s="173"/>
      <c r="O13" s="15"/>
      <c r="P13" s="10"/>
      <c r="Q13" s="15"/>
      <c r="R13" s="10"/>
      <c r="S13" s="15"/>
      <c r="T13" s="10"/>
      <c r="U13" s="15"/>
      <c r="V13" s="15"/>
      <c r="W13" s="143">
        <f t="shared" si="0"/>
        <v>13818</v>
      </c>
      <c r="X13" s="32" t="s">
        <v>79</v>
      </c>
    </row>
    <row r="14" spans="1:24" s="22" customFormat="1" ht="26.25" customHeight="1" outlineLevel="2">
      <c r="A14" s="7">
        <v>10</v>
      </c>
      <c r="B14" s="8"/>
      <c r="C14" s="8" t="s">
        <v>80</v>
      </c>
      <c r="D14" s="180"/>
      <c r="E14" s="185"/>
      <c r="F14" s="9"/>
      <c r="G14" s="26"/>
      <c r="H14" s="9"/>
      <c r="I14" s="17"/>
      <c r="J14" s="174"/>
      <c r="K14" s="17"/>
      <c r="L14" s="9" t="s">
        <v>173</v>
      </c>
      <c r="M14" s="17">
        <v>13818</v>
      </c>
      <c r="N14" s="174"/>
      <c r="O14" s="17"/>
      <c r="P14" s="9"/>
      <c r="Q14" s="17"/>
      <c r="R14" s="9"/>
      <c r="S14" s="17"/>
      <c r="T14" s="9"/>
      <c r="U14" s="17"/>
      <c r="V14" s="17"/>
      <c r="W14" s="144">
        <f t="shared" si="0"/>
        <v>13818</v>
      </c>
      <c r="X14" s="31" t="s">
        <v>81</v>
      </c>
    </row>
    <row r="15" spans="1:24" s="28" customFormat="1" ht="26.25" customHeight="1" outlineLevel="2">
      <c r="A15" s="2">
        <v>11</v>
      </c>
      <c r="B15" s="3" t="s">
        <v>30</v>
      </c>
      <c r="C15" s="3" t="s">
        <v>62</v>
      </c>
      <c r="D15" s="179"/>
      <c r="E15" s="184"/>
      <c r="F15" s="10"/>
      <c r="G15" s="24"/>
      <c r="H15" s="10"/>
      <c r="I15" s="15"/>
      <c r="J15" s="227" t="s">
        <v>186</v>
      </c>
      <c r="K15" s="15">
        <v>41576</v>
      </c>
      <c r="L15" s="10"/>
      <c r="M15" s="15"/>
      <c r="N15" s="173"/>
      <c r="O15" s="15"/>
      <c r="P15" s="10"/>
      <c r="Q15" s="15"/>
      <c r="R15" s="10"/>
      <c r="S15" s="15"/>
      <c r="T15" s="10"/>
      <c r="U15" s="15"/>
      <c r="V15" s="15"/>
      <c r="W15" s="143">
        <f t="shared" si="0"/>
        <v>41576</v>
      </c>
      <c r="X15" s="32" t="s">
        <v>82</v>
      </c>
    </row>
    <row r="16" spans="1:24" s="28" customFormat="1" ht="26.25" customHeight="1" outlineLevel="2">
      <c r="A16" s="7">
        <v>12</v>
      </c>
      <c r="B16" s="8"/>
      <c r="C16" s="8" t="s">
        <v>26</v>
      </c>
      <c r="D16" s="180"/>
      <c r="E16" s="185"/>
      <c r="F16" s="9"/>
      <c r="G16" s="26"/>
      <c r="H16" s="9"/>
      <c r="I16" s="17"/>
      <c r="J16" s="228"/>
      <c r="K16" s="17"/>
      <c r="L16" s="9" t="s">
        <v>173</v>
      </c>
      <c r="M16" s="17">
        <v>82908</v>
      </c>
      <c r="N16" s="174"/>
      <c r="O16" s="17"/>
      <c r="P16" s="9"/>
      <c r="Q16" s="17"/>
      <c r="R16" s="9"/>
      <c r="S16" s="17"/>
      <c r="T16" s="9"/>
      <c r="U16" s="17"/>
      <c r="V16" s="17"/>
      <c r="W16" s="144">
        <f t="shared" si="0"/>
        <v>82908</v>
      </c>
      <c r="X16" s="31" t="s">
        <v>83</v>
      </c>
    </row>
    <row r="17" spans="1:24" s="28" customFormat="1" ht="26.25" customHeight="1" outlineLevel="2">
      <c r="A17" s="11">
        <v>13</v>
      </c>
      <c r="B17" s="12" t="s">
        <v>19</v>
      </c>
      <c r="C17" s="12" t="s">
        <v>20</v>
      </c>
      <c r="D17" s="177"/>
      <c r="E17" s="204"/>
      <c r="F17" s="13"/>
      <c r="G17" s="205"/>
      <c r="H17" s="13"/>
      <c r="I17" s="19"/>
      <c r="J17" s="229" t="s">
        <v>171</v>
      </c>
      <c r="K17" s="207">
        <v>3825.5</v>
      </c>
      <c r="L17" s="13"/>
      <c r="M17" s="19"/>
      <c r="N17" s="206"/>
      <c r="O17" s="19"/>
      <c r="P17" s="13"/>
      <c r="Q17" s="19"/>
      <c r="R17" s="13"/>
      <c r="S17" s="19"/>
      <c r="T17" s="13"/>
      <c r="U17" s="19"/>
      <c r="V17" s="19"/>
      <c r="W17" s="208">
        <f t="shared" si="0"/>
        <v>3825.5</v>
      </c>
      <c r="X17" s="139" t="s">
        <v>84</v>
      </c>
    </row>
    <row r="18" spans="1:24" s="22" customFormat="1" ht="26.25" customHeight="1" outlineLevel="2">
      <c r="A18" s="2">
        <v>14</v>
      </c>
      <c r="B18" s="3" t="s">
        <v>35</v>
      </c>
      <c r="C18" s="3" t="s">
        <v>59</v>
      </c>
      <c r="D18" s="179"/>
      <c r="E18" s="184"/>
      <c r="F18" s="10"/>
      <c r="G18" s="24"/>
      <c r="H18" s="10"/>
      <c r="I18" s="15"/>
      <c r="J18" s="227"/>
      <c r="K18" s="15"/>
      <c r="L18" s="10" t="s">
        <v>173</v>
      </c>
      <c r="M18" s="15">
        <v>124362</v>
      </c>
      <c r="N18" s="173"/>
      <c r="O18" s="15"/>
      <c r="P18" s="10"/>
      <c r="Q18" s="15"/>
      <c r="R18" s="10"/>
      <c r="S18" s="15"/>
      <c r="T18" s="10"/>
      <c r="U18" s="15"/>
      <c r="V18" s="15"/>
      <c r="W18" s="143">
        <f t="shared" si="0"/>
        <v>124362</v>
      </c>
      <c r="X18" s="32" t="s">
        <v>85</v>
      </c>
    </row>
    <row r="19" spans="1:24" s="22" customFormat="1" ht="26.25" customHeight="1" outlineLevel="2">
      <c r="A19" s="4">
        <v>15</v>
      </c>
      <c r="B19" s="5"/>
      <c r="C19" s="5" t="s">
        <v>21</v>
      </c>
      <c r="D19" s="181" t="s">
        <v>175</v>
      </c>
      <c r="E19" s="186">
        <v>619920</v>
      </c>
      <c r="F19" s="6"/>
      <c r="G19" s="25"/>
      <c r="H19" s="6"/>
      <c r="I19" s="16"/>
      <c r="J19" s="230"/>
      <c r="K19" s="16"/>
      <c r="L19" s="6" t="s">
        <v>173</v>
      </c>
      <c r="M19" s="16">
        <v>6909</v>
      </c>
      <c r="N19" s="175"/>
      <c r="O19" s="16"/>
      <c r="P19" s="6"/>
      <c r="Q19" s="16"/>
      <c r="R19" s="6"/>
      <c r="S19" s="16"/>
      <c r="T19" s="6"/>
      <c r="U19" s="16"/>
      <c r="V19" s="16"/>
      <c r="W19" s="145">
        <f t="shared" si="0"/>
        <v>626829</v>
      </c>
      <c r="X19" s="30" t="s">
        <v>86</v>
      </c>
    </row>
    <row r="20" spans="1:24" s="22" customFormat="1" ht="26.25" customHeight="1" outlineLevel="2">
      <c r="A20" s="7">
        <v>16</v>
      </c>
      <c r="B20" s="8"/>
      <c r="C20" s="8" t="s">
        <v>180</v>
      </c>
      <c r="D20" s="180" t="s">
        <v>175</v>
      </c>
      <c r="E20" s="185">
        <v>309960</v>
      </c>
      <c r="F20" s="9"/>
      <c r="G20" s="26"/>
      <c r="H20" s="9"/>
      <c r="I20" s="17"/>
      <c r="J20" s="228"/>
      <c r="K20" s="17"/>
      <c r="L20" s="9"/>
      <c r="M20" s="17"/>
      <c r="N20" s="174"/>
      <c r="O20" s="17"/>
      <c r="P20" s="9"/>
      <c r="Q20" s="17"/>
      <c r="R20" s="9"/>
      <c r="S20" s="17"/>
      <c r="T20" s="9"/>
      <c r="U20" s="17"/>
      <c r="V20" s="17"/>
      <c r="W20" s="144">
        <f t="shared" si="0"/>
        <v>309960</v>
      </c>
      <c r="X20" s="277" t="s">
        <v>196</v>
      </c>
    </row>
    <row r="21" spans="1:24" s="22" customFormat="1" ht="26.25" customHeight="1" outlineLevel="2">
      <c r="A21" s="2">
        <v>17</v>
      </c>
      <c r="B21" s="3" t="s">
        <v>33</v>
      </c>
      <c r="C21" s="3" t="s">
        <v>46</v>
      </c>
      <c r="D21" s="179"/>
      <c r="E21" s="184"/>
      <c r="F21" s="10"/>
      <c r="G21" s="24"/>
      <c r="H21" s="10"/>
      <c r="I21" s="15"/>
      <c r="J21" s="227"/>
      <c r="K21" s="15"/>
      <c r="L21" s="10"/>
      <c r="M21" s="15"/>
      <c r="N21" s="173"/>
      <c r="O21" s="15"/>
      <c r="P21" s="10" t="s">
        <v>165</v>
      </c>
      <c r="Q21" s="15">
        <v>30030</v>
      </c>
      <c r="R21" s="10"/>
      <c r="S21" s="15"/>
      <c r="T21" s="10"/>
      <c r="U21" s="15"/>
      <c r="V21" s="15"/>
      <c r="W21" s="143">
        <f t="shared" si="0"/>
        <v>30030</v>
      </c>
      <c r="X21" s="32" t="s">
        <v>87</v>
      </c>
    </row>
    <row r="22" spans="1:24" s="22" customFormat="1" ht="26.25" customHeight="1" outlineLevel="2">
      <c r="A22" s="7">
        <v>18</v>
      </c>
      <c r="B22" s="8"/>
      <c r="C22" s="8" t="s">
        <v>22</v>
      </c>
      <c r="D22" s="180"/>
      <c r="E22" s="185"/>
      <c r="F22" s="9"/>
      <c r="G22" s="26"/>
      <c r="H22" s="9"/>
      <c r="I22" s="17"/>
      <c r="J22" s="228" t="s">
        <v>171</v>
      </c>
      <c r="K22" s="17">
        <v>5701</v>
      </c>
      <c r="L22" s="9"/>
      <c r="M22" s="17"/>
      <c r="N22" s="174"/>
      <c r="O22" s="17"/>
      <c r="P22" s="9"/>
      <c r="Q22" s="17"/>
      <c r="R22" s="9"/>
      <c r="S22" s="17"/>
      <c r="T22" s="9"/>
      <c r="U22" s="17"/>
      <c r="V22" s="17"/>
      <c r="W22" s="144">
        <f t="shared" si="0"/>
        <v>5701</v>
      </c>
      <c r="X22" s="31" t="s">
        <v>88</v>
      </c>
    </row>
    <row r="23" spans="1:24" s="22" customFormat="1" ht="26.25" customHeight="1" outlineLevel="2">
      <c r="A23" s="2">
        <v>19</v>
      </c>
      <c r="B23" s="3" t="s">
        <v>36</v>
      </c>
      <c r="C23" s="3" t="s">
        <v>90</v>
      </c>
      <c r="D23" s="179"/>
      <c r="E23" s="184"/>
      <c r="F23" s="10"/>
      <c r="G23" s="24"/>
      <c r="H23" s="10"/>
      <c r="I23" s="15"/>
      <c r="J23" s="227"/>
      <c r="K23" s="15"/>
      <c r="L23" s="10" t="s">
        <v>173</v>
      </c>
      <c r="M23" s="15">
        <v>6909</v>
      </c>
      <c r="N23" s="173"/>
      <c r="O23" s="15"/>
      <c r="P23" s="10"/>
      <c r="Q23" s="15"/>
      <c r="R23" s="10"/>
      <c r="S23" s="15"/>
      <c r="T23" s="10"/>
      <c r="U23" s="15"/>
      <c r="V23" s="15"/>
      <c r="W23" s="143">
        <f t="shared" si="0"/>
        <v>6909</v>
      </c>
      <c r="X23" s="32" t="s">
        <v>91</v>
      </c>
    </row>
    <row r="24" spans="1:24" s="22" customFormat="1" ht="26.25" customHeight="1" outlineLevel="2">
      <c r="A24" s="7">
        <v>20</v>
      </c>
      <c r="B24" s="213"/>
      <c r="C24" s="8" t="s">
        <v>48</v>
      </c>
      <c r="D24" s="180"/>
      <c r="E24" s="185"/>
      <c r="F24" s="9"/>
      <c r="G24" s="26"/>
      <c r="H24" s="9"/>
      <c r="I24" s="17"/>
      <c r="J24" s="228"/>
      <c r="K24" s="17"/>
      <c r="L24" s="9" t="s">
        <v>173</v>
      </c>
      <c r="M24" s="17">
        <v>6909</v>
      </c>
      <c r="N24" s="174"/>
      <c r="O24" s="17"/>
      <c r="P24" s="9"/>
      <c r="Q24" s="17"/>
      <c r="R24" s="9"/>
      <c r="S24" s="17"/>
      <c r="T24" s="9"/>
      <c r="U24" s="17"/>
      <c r="V24" s="17"/>
      <c r="W24" s="144">
        <f t="shared" si="0"/>
        <v>6909</v>
      </c>
      <c r="X24" s="31" t="s">
        <v>92</v>
      </c>
    </row>
    <row r="25" spans="1:24" s="28" customFormat="1" ht="26.25" customHeight="1" outlineLevel="2">
      <c r="A25" s="40"/>
      <c r="C25" s="41"/>
      <c r="D25" s="231"/>
      <c r="E25" s="232"/>
      <c r="F25" s="131"/>
      <c r="G25" s="133"/>
      <c r="H25" s="131"/>
      <c r="I25" s="146"/>
      <c r="J25" s="233"/>
      <c r="K25" s="146"/>
      <c r="L25" s="131"/>
      <c r="M25" s="146"/>
      <c r="N25" s="172"/>
      <c r="O25" s="146"/>
      <c r="P25" s="131"/>
      <c r="Q25" s="146"/>
      <c r="R25" s="131"/>
      <c r="S25" s="146"/>
      <c r="T25" s="131"/>
      <c r="U25" s="146"/>
      <c r="V25" s="146"/>
      <c r="W25" s="148"/>
      <c r="X25" s="147"/>
    </row>
    <row r="26" spans="1:24" s="22" customFormat="1" ht="26.25" customHeight="1" outlineLevel="2">
      <c r="A26" s="11">
        <v>21</v>
      </c>
      <c r="B26" s="12" t="s">
        <v>32</v>
      </c>
      <c r="C26" s="12" t="s">
        <v>18</v>
      </c>
      <c r="D26" s="177"/>
      <c r="E26" s="204"/>
      <c r="F26" s="13" t="s">
        <v>169</v>
      </c>
      <c r="G26" s="205">
        <v>29559.55</v>
      </c>
      <c r="H26" s="13" t="s">
        <v>170</v>
      </c>
      <c r="I26" s="19">
        <v>1394</v>
      </c>
      <c r="J26" s="229"/>
      <c r="K26" s="19"/>
      <c r="L26" s="13"/>
      <c r="M26" s="19"/>
      <c r="N26" s="206"/>
      <c r="O26" s="19"/>
      <c r="P26" s="13"/>
      <c r="Q26" s="19"/>
      <c r="R26" s="13" t="s">
        <v>168</v>
      </c>
      <c r="S26" s="19">
        <v>370400</v>
      </c>
      <c r="T26" s="13"/>
      <c r="U26" s="19"/>
      <c r="V26" s="19"/>
      <c r="W26" s="208">
        <f t="shared" si="0"/>
        <v>401353.55</v>
      </c>
      <c r="X26" s="234" t="s">
        <v>93</v>
      </c>
    </row>
    <row r="27" spans="1:24" s="22" customFormat="1" ht="26.25" customHeight="1" outlineLevel="2">
      <c r="A27" s="2">
        <v>22</v>
      </c>
      <c r="B27" s="3" t="s">
        <v>32</v>
      </c>
      <c r="C27" s="3" t="s">
        <v>94</v>
      </c>
      <c r="D27" s="179"/>
      <c r="E27" s="184"/>
      <c r="F27" s="10" t="s">
        <v>169</v>
      </c>
      <c r="G27" s="24">
        <v>9933.35</v>
      </c>
      <c r="H27" s="10" t="s">
        <v>170</v>
      </c>
      <c r="I27" s="15">
        <v>973</v>
      </c>
      <c r="J27" s="227"/>
      <c r="K27" s="15"/>
      <c r="L27" s="10"/>
      <c r="M27" s="15"/>
      <c r="N27" s="173"/>
      <c r="O27" s="15"/>
      <c r="P27" s="10"/>
      <c r="Q27" s="15"/>
      <c r="R27" s="10"/>
      <c r="S27" s="15"/>
      <c r="T27" s="10"/>
      <c r="U27" s="15"/>
      <c r="V27" s="15"/>
      <c r="W27" s="143">
        <f t="shared" si="0"/>
        <v>10906.35</v>
      </c>
      <c r="X27" s="32" t="s">
        <v>95</v>
      </c>
    </row>
    <row r="28" spans="1:24" s="22" customFormat="1" ht="26.25" customHeight="1" outlineLevel="2">
      <c r="A28" s="4">
        <v>23</v>
      </c>
      <c r="B28" s="5"/>
      <c r="C28" s="5" t="s">
        <v>63</v>
      </c>
      <c r="D28" s="181"/>
      <c r="E28" s="186"/>
      <c r="F28" s="6"/>
      <c r="G28" s="25"/>
      <c r="H28" s="6"/>
      <c r="I28" s="16"/>
      <c r="J28" s="230" t="s">
        <v>186</v>
      </c>
      <c r="K28" s="16">
        <v>406</v>
      </c>
      <c r="L28" s="6"/>
      <c r="M28" s="16"/>
      <c r="N28" s="175"/>
      <c r="O28" s="16"/>
      <c r="P28" s="6"/>
      <c r="Q28" s="16"/>
      <c r="R28" s="6"/>
      <c r="S28" s="16"/>
      <c r="T28" s="6"/>
      <c r="U28" s="16"/>
      <c r="V28" s="16"/>
      <c r="W28" s="145">
        <f t="shared" si="0"/>
        <v>406</v>
      </c>
      <c r="X28" s="30" t="s">
        <v>96</v>
      </c>
    </row>
    <row r="29" spans="1:24" s="22" customFormat="1" ht="26.25" customHeight="1" outlineLevel="2">
      <c r="A29" s="4">
        <v>24</v>
      </c>
      <c r="B29" s="5"/>
      <c r="C29" s="5" t="s">
        <v>97</v>
      </c>
      <c r="D29" s="181"/>
      <c r="E29" s="186"/>
      <c r="F29" s="6" t="s">
        <v>169</v>
      </c>
      <c r="G29" s="25">
        <v>14682.01</v>
      </c>
      <c r="H29" s="6"/>
      <c r="I29" s="16"/>
      <c r="J29" s="230"/>
      <c r="K29" s="135"/>
      <c r="L29" s="6"/>
      <c r="M29" s="16"/>
      <c r="N29" s="175"/>
      <c r="O29" s="16"/>
      <c r="P29" s="6"/>
      <c r="Q29" s="16"/>
      <c r="R29" s="6"/>
      <c r="S29" s="16"/>
      <c r="T29" s="6"/>
      <c r="U29" s="16"/>
      <c r="V29" s="16"/>
      <c r="W29" s="145">
        <f t="shared" si="0"/>
        <v>14682.01</v>
      </c>
      <c r="X29" s="30" t="s">
        <v>98</v>
      </c>
    </row>
    <row r="30" spans="1:24" s="22" customFormat="1" ht="26.25" customHeight="1" outlineLevel="2">
      <c r="A30" s="4">
        <v>25</v>
      </c>
      <c r="B30" s="5"/>
      <c r="C30" s="5" t="s">
        <v>43</v>
      </c>
      <c r="D30" s="181"/>
      <c r="E30" s="186"/>
      <c r="F30" s="6" t="s">
        <v>169</v>
      </c>
      <c r="G30" s="25">
        <v>6829.94</v>
      </c>
      <c r="H30" s="6"/>
      <c r="I30" s="16"/>
      <c r="J30" s="230"/>
      <c r="K30" s="16"/>
      <c r="L30" s="6" t="s">
        <v>173</v>
      </c>
      <c r="M30" s="16">
        <v>6909</v>
      </c>
      <c r="N30" s="175"/>
      <c r="O30" s="16"/>
      <c r="P30" s="6"/>
      <c r="Q30" s="16"/>
      <c r="R30" s="6"/>
      <c r="S30" s="16"/>
      <c r="T30" s="6"/>
      <c r="U30" s="16"/>
      <c r="V30" s="16"/>
      <c r="W30" s="145">
        <f t="shared" si="0"/>
        <v>13738.939999999999</v>
      </c>
      <c r="X30" s="30" t="s">
        <v>99</v>
      </c>
    </row>
    <row r="31" spans="1:24" s="22" customFormat="1" ht="26.25" customHeight="1" outlineLevel="2">
      <c r="A31" s="4">
        <v>26</v>
      </c>
      <c r="B31" s="5"/>
      <c r="C31" s="5" t="s">
        <v>51</v>
      </c>
      <c r="D31" s="181"/>
      <c r="E31" s="186"/>
      <c r="F31" s="6" t="s">
        <v>169</v>
      </c>
      <c r="G31" s="25">
        <v>15243.72</v>
      </c>
      <c r="H31" s="6" t="s">
        <v>170</v>
      </c>
      <c r="I31" s="16">
        <v>1945</v>
      </c>
      <c r="J31" s="230"/>
      <c r="K31" s="16"/>
      <c r="L31" s="6"/>
      <c r="M31" s="16"/>
      <c r="N31" s="175"/>
      <c r="O31" s="16"/>
      <c r="P31" s="6"/>
      <c r="Q31" s="16"/>
      <c r="R31" s="6"/>
      <c r="S31" s="16"/>
      <c r="T31" s="6"/>
      <c r="U31" s="16"/>
      <c r="V31" s="16"/>
      <c r="W31" s="145">
        <f t="shared" si="0"/>
        <v>17188.72</v>
      </c>
      <c r="X31" s="30" t="s">
        <v>100</v>
      </c>
    </row>
    <row r="32" spans="1:24" s="22" customFormat="1" ht="26.25" customHeight="1" outlineLevel="2">
      <c r="A32" s="7">
        <v>27</v>
      </c>
      <c r="B32" s="8"/>
      <c r="C32" s="8" t="s">
        <v>50</v>
      </c>
      <c r="D32" s="180"/>
      <c r="E32" s="185"/>
      <c r="F32" s="9" t="s">
        <v>169</v>
      </c>
      <c r="G32" s="26">
        <v>13892.77</v>
      </c>
      <c r="H32" s="9" t="s">
        <v>170</v>
      </c>
      <c r="I32" s="17">
        <v>1352</v>
      </c>
      <c r="J32" s="228"/>
      <c r="K32" s="17"/>
      <c r="L32" s="9"/>
      <c r="M32" s="17"/>
      <c r="N32" s="174"/>
      <c r="O32" s="17"/>
      <c r="P32" s="9"/>
      <c r="Q32" s="17"/>
      <c r="R32" s="9"/>
      <c r="S32" s="17"/>
      <c r="T32" s="9"/>
      <c r="U32" s="17"/>
      <c r="V32" s="17"/>
      <c r="W32" s="144">
        <f t="shared" si="0"/>
        <v>15244.77</v>
      </c>
      <c r="X32" s="31" t="s">
        <v>101</v>
      </c>
    </row>
    <row r="33" spans="1:24" s="22" customFormat="1" ht="26.25" customHeight="1" outlineLevel="2">
      <c r="A33" s="2">
        <v>28</v>
      </c>
      <c r="B33" s="3" t="s">
        <v>29</v>
      </c>
      <c r="C33" s="3" t="s">
        <v>166</v>
      </c>
      <c r="D33" s="179"/>
      <c r="E33" s="184"/>
      <c r="F33" s="10"/>
      <c r="G33" s="24"/>
      <c r="H33" s="10"/>
      <c r="I33" s="15"/>
      <c r="J33" s="227"/>
      <c r="K33" s="15"/>
      <c r="L33" s="10"/>
      <c r="M33" s="15"/>
      <c r="N33" s="173"/>
      <c r="O33" s="15"/>
      <c r="P33" s="10" t="s">
        <v>165</v>
      </c>
      <c r="Q33" s="15">
        <v>141390</v>
      </c>
      <c r="R33" s="10"/>
      <c r="S33" s="15"/>
      <c r="T33" s="10" t="s">
        <v>167</v>
      </c>
      <c r="U33" s="15"/>
      <c r="V33" s="15">
        <v>9700</v>
      </c>
      <c r="W33" s="143">
        <f t="shared" si="0"/>
        <v>151090</v>
      </c>
      <c r="X33" s="278" t="s">
        <v>197</v>
      </c>
    </row>
    <row r="34" spans="1:24" s="22" customFormat="1" ht="26.25" customHeight="1" outlineLevel="2">
      <c r="A34" s="4">
        <v>29</v>
      </c>
      <c r="B34" s="5"/>
      <c r="C34" s="5" t="s">
        <v>60</v>
      </c>
      <c r="D34" s="181"/>
      <c r="E34" s="186"/>
      <c r="F34" s="6"/>
      <c r="G34" s="25"/>
      <c r="H34" s="6"/>
      <c r="I34" s="16"/>
      <c r="J34" s="230"/>
      <c r="K34" s="16"/>
      <c r="L34" s="6" t="s">
        <v>173</v>
      </c>
      <c r="M34" s="16">
        <v>6909</v>
      </c>
      <c r="N34" s="175"/>
      <c r="O34" s="16"/>
      <c r="P34" s="6"/>
      <c r="Q34" s="16"/>
      <c r="R34" s="6"/>
      <c r="S34" s="16"/>
      <c r="T34" s="6"/>
      <c r="U34" s="16"/>
      <c r="V34" s="16"/>
      <c r="W34" s="145">
        <f t="shared" si="0"/>
        <v>6909</v>
      </c>
      <c r="X34" s="30" t="s">
        <v>102</v>
      </c>
    </row>
    <row r="35" spans="1:24" s="22" customFormat="1" ht="26.25" customHeight="1" outlineLevel="2">
      <c r="A35" s="4">
        <v>30</v>
      </c>
      <c r="B35" s="5"/>
      <c r="C35" s="5" t="s">
        <v>179</v>
      </c>
      <c r="D35" s="181" t="s">
        <v>175</v>
      </c>
      <c r="E35" s="186">
        <v>392868</v>
      </c>
      <c r="F35" s="6"/>
      <c r="G35" s="25"/>
      <c r="H35" s="6"/>
      <c r="I35" s="16"/>
      <c r="J35" s="230"/>
      <c r="K35" s="16"/>
      <c r="L35" s="6"/>
      <c r="M35" s="16"/>
      <c r="N35" s="175"/>
      <c r="O35" s="16"/>
      <c r="P35" s="6"/>
      <c r="Q35" s="16"/>
      <c r="R35" s="6"/>
      <c r="S35" s="16"/>
      <c r="T35" s="6"/>
      <c r="U35" s="16"/>
      <c r="V35" s="16"/>
      <c r="W35" s="145">
        <f t="shared" si="0"/>
        <v>392868</v>
      </c>
      <c r="X35" s="141" t="s">
        <v>198</v>
      </c>
    </row>
    <row r="36" spans="1:24" s="22" customFormat="1" ht="26.25" customHeight="1" outlineLevel="2">
      <c r="A36" s="7">
        <v>31</v>
      </c>
      <c r="B36" s="8"/>
      <c r="C36" s="8" t="s">
        <v>12</v>
      </c>
      <c r="D36" s="180"/>
      <c r="E36" s="185"/>
      <c r="F36" s="9"/>
      <c r="G36" s="26"/>
      <c r="H36" s="9"/>
      <c r="I36" s="17"/>
      <c r="J36" s="228"/>
      <c r="K36" s="17"/>
      <c r="L36" s="9" t="s">
        <v>183</v>
      </c>
      <c r="M36" s="17">
        <v>82908</v>
      </c>
      <c r="N36" s="174"/>
      <c r="O36" s="17"/>
      <c r="P36" s="9"/>
      <c r="Q36" s="17"/>
      <c r="R36" s="9"/>
      <c r="S36" s="17"/>
      <c r="T36" s="9"/>
      <c r="U36" s="17"/>
      <c r="V36" s="17"/>
      <c r="W36" s="144">
        <f t="shared" si="0"/>
        <v>82908</v>
      </c>
      <c r="X36" s="277" t="s">
        <v>199</v>
      </c>
    </row>
    <row r="37" spans="1:24" s="22" customFormat="1" ht="26.25" customHeight="1" outlineLevel="2">
      <c r="A37" s="2">
        <v>32</v>
      </c>
      <c r="B37" s="3" t="s">
        <v>176</v>
      </c>
      <c r="C37" s="3" t="s">
        <v>177</v>
      </c>
      <c r="D37" s="179" t="s">
        <v>175</v>
      </c>
      <c r="E37" s="184">
        <v>413280</v>
      </c>
      <c r="F37" s="10"/>
      <c r="G37" s="24"/>
      <c r="H37" s="10"/>
      <c r="I37" s="15"/>
      <c r="J37" s="227"/>
      <c r="K37" s="15"/>
      <c r="L37" s="10"/>
      <c r="M37" s="15"/>
      <c r="N37" s="173"/>
      <c r="O37" s="15"/>
      <c r="P37" s="10"/>
      <c r="Q37" s="15"/>
      <c r="R37" s="10"/>
      <c r="S37" s="15"/>
      <c r="T37" s="10"/>
      <c r="U37" s="15"/>
      <c r="V37" s="15"/>
      <c r="W37" s="143">
        <f t="shared" si="0"/>
        <v>413280</v>
      </c>
      <c r="X37" s="278" t="s">
        <v>200</v>
      </c>
    </row>
    <row r="38" spans="1:24" s="22" customFormat="1" ht="26.25" customHeight="1" outlineLevel="2">
      <c r="A38" s="7">
        <v>33</v>
      </c>
      <c r="B38" s="8"/>
      <c r="C38" s="8" t="s">
        <v>178</v>
      </c>
      <c r="D38" s="180" t="s">
        <v>175</v>
      </c>
      <c r="E38" s="185">
        <v>53298</v>
      </c>
      <c r="F38" s="9"/>
      <c r="G38" s="26"/>
      <c r="H38" s="9"/>
      <c r="I38" s="17"/>
      <c r="J38" s="228"/>
      <c r="K38" s="17"/>
      <c r="L38" s="9"/>
      <c r="M38" s="17"/>
      <c r="N38" s="174"/>
      <c r="O38" s="17"/>
      <c r="P38" s="9"/>
      <c r="Q38" s="17"/>
      <c r="R38" s="9"/>
      <c r="S38" s="17"/>
      <c r="T38" s="9"/>
      <c r="U38" s="17"/>
      <c r="V38" s="17"/>
      <c r="W38" s="144">
        <f t="shared" si="0"/>
        <v>53298</v>
      </c>
      <c r="X38" s="277" t="s">
        <v>201</v>
      </c>
    </row>
    <row r="39" spans="1:24" s="22" customFormat="1" ht="26.25" customHeight="1" outlineLevel="2">
      <c r="A39" s="2">
        <v>34</v>
      </c>
      <c r="B39" s="3" t="s">
        <v>181</v>
      </c>
      <c r="C39" s="3" t="s">
        <v>182</v>
      </c>
      <c r="D39" s="179" t="s">
        <v>175</v>
      </c>
      <c r="E39" s="184">
        <v>154980</v>
      </c>
      <c r="F39" s="10"/>
      <c r="G39" s="24"/>
      <c r="H39" s="10"/>
      <c r="I39" s="15"/>
      <c r="J39" s="227"/>
      <c r="K39" s="15"/>
      <c r="L39" s="10"/>
      <c r="M39" s="15"/>
      <c r="N39" s="173"/>
      <c r="O39" s="15"/>
      <c r="P39" s="10"/>
      <c r="Q39" s="15"/>
      <c r="R39" s="10"/>
      <c r="S39" s="15"/>
      <c r="T39" s="10"/>
      <c r="U39" s="15"/>
      <c r="V39" s="15"/>
      <c r="W39" s="143">
        <f t="shared" si="0"/>
        <v>154980</v>
      </c>
      <c r="X39" s="278" t="s">
        <v>202</v>
      </c>
    </row>
    <row r="40" spans="1:24" s="22" customFormat="1" ht="26.25" customHeight="1" outlineLevel="2">
      <c r="A40" s="7">
        <v>35</v>
      </c>
      <c r="B40" s="8"/>
      <c r="C40" s="8" t="s">
        <v>184</v>
      </c>
      <c r="D40" s="180"/>
      <c r="E40" s="185"/>
      <c r="F40" s="9"/>
      <c r="G40" s="26"/>
      <c r="H40" s="9"/>
      <c r="I40" s="17"/>
      <c r="J40" s="228"/>
      <c r="K40" s="17"/>
      <c r="L40" s="9"/>
      <c r="M40" s="17"/>
      <c r="N40" s="174" t="s">
        <v>185</v>
      </c>
      <c r="O40" s="18">
        <v>111283.27</v>
      </c>
      <c r="P40" s="9"/>
      <c r="Q40" s="17"/>
      <c r="R40" s="9"/>
      <c r="S40" s="17"/>
      <c r="T40" s="9"/>
      <c r="U40" s="17"/>
      <c r="V40" s="17"/>
      <c r="W40" s="144">
        <f t="shared" si="0"/>
        <v>111283.27</v>
      </c>
      <c r="X40" s="277" t="s">
        <v>203</v>
      </c>
    </row>
    <row r="41" spans="1:24" s="137" customFormat="1" ht="26.25" customHeight="1" outlineLevel="1">
      <c r="A41" s="209"/>
      <c r="B41" s="280" t="s">
        <v>103</v>
      </c>
      <c r="C41" s="280"/>
      <c r="D41" s="288">
        <f>SUM(E5:E40)</f>
        <v>2202606</v>
      </c>
      <c r="E41" s="288"/>
      <c r="F41" s="288">
        <f>SUM(G5:G40)</f>
        <v>90141.34000000001</v>
      </c>
      <c r="G41" s="288"/>
      <c r="H41" s="289">
        <f>SUM(I5:I40)</f>
        <v>5664</v>
      </c>
      <c r="I41" s="289"/>
      <c r="J41" s="210"/>
      <c r="K41" s="208">
        <f>SUM(K5:K40)</f>
        <v>59822.5</v>
      </c>
      <c r="L41" s="210"/>
      <c r="M41" s="211">
        <f>SUM(M5:M40)</f>
        <v>393813</v>
      </c>
      <c r="N41" s="212"/>
      <c r="O41" s="208">
        <f>SUM(O40)</f>
        <v>111283.27</v>
      </c>
      <c r="P41" s="210"/>
      <c r="Q41" s="208">
        <f>SUM(Q5:Q40)</f>
        <v>523971.5</v>
      </c>
      <c r="R41" s="208"/>
      <c r="S41" s="211">
        <f>SUM(S5:S40)</f>
        <v>370400</v>
      </c>
      <c r="T41" s="208"/>
      <c r="U41" s="211">
        <f>SUM(U5:U40)</f>
        <v>45368</v>
      </c>
      <c r="V41" s="211">
        <f>SUM(V5:V40)</f>
        <v>9700</v>
      </c>
      <c r="W41" s="208">
        <f>SUM(W5:W40)</f>
        <v>3812769.61</v>
      </c>
      <c r="X41" s="140"/>
    </row>
  </sheetData>
  <sheetProtection password="CC71" sheet="1" objects="1" scenarios="1" selectLockedCells="1" selectUnlockedCells="1"/>
  <mergeCells count="22">
    <mergeCell ref="P4:Q4"/>
    <mergeCell ref="R4:S4"/>
    <mergeCell ref="P3:V3"/>
    <mergeCell ref="J4:K4"/>
    <mergeCell ref="L4:M4"/>
    <mergeCell ref="N4:O4"/>
    <mergeCell ref="L3:O3"/>
    <mergeCell ref="T4:U4"/>
    <mergeCell ref="D3:E4"/>
    <mergeCell ref="D41:E41"/>
    <mergeCell ref="F4:G4"/>
    <mergeCell ref="H4:I4"/>
    <mergeCell ref="B41:C41"/>
    <mergeCell ref="A1:X1"/>
    <mergeCell ref="C3:C4"/>
    <mergeCell ref="W3:W4"/>
    <mergeCell ref="X3:X4"/>
    <mergeCell ref="A3:A4"/>
    <mergeCell ref="B3:B4"/>
    <mergeCell ref="F3:K3"/>
    <mergeCell ref="F41:G41"/>
    <mergeCell ref="H41:I41"/>
  </mergeCells>
  <printOptions/>
  <pageMargins left="0.16" right="0.16" top="0.64" bottom="0.39" header="0.36" footer="0.36"/>
  <pageSetup horizontalDpi="600" verticalDpi="600" orientation="landscape" paperSize="9" scale="80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K28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L1" sqref="L1"/>
    </sheetView>
  </sheetViews>
  <sheetFormatPr defaultColWidth="9.140625" defaultRowHeight="23.25" customHeight="1"/>
  <cols>
    <col min="1" max="1" width="2.57421875" style="33" customWidth="1"/>
    <col min="2" max="2" width="10.140625" style="33" customWidth="1"/>
    <col min="3" max="3" width="12.140625" style="33" customWidth="1"/>
    <col min="4" max="4" width="16.140625" style="33" customWidth="1"/>
    <col min="5" max="5" width="12.8515625" style="33" customWidth="1"/>
    <col min="6" max="6" width="4.421875" style="193" customWidth="1"/>
    <col min="7" max="8" width="8.28125" style="33" customWidth="1"/>
    <col min="9" max="9" width="9.57421875" style="38" customWidth="1"/>
    <col min="10" max="10" width="19.28125" style="65" customWidth="1"/>
    <col min="11" max="11" width="6.00390625" style="46" customWidth="1"/>
    <col min="12" max="16384" width="9.140625" style="33" customWidth="1"/>
  </cols>
  <sheetData>
    <row r="1" spans="1:11" ht="23.25" customHeight="1">
      <c r="A1" s="311" t="s">
        <v>130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23.25" customHeight="1">
      <c r="A2" s="312" t="s">
        <v>55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23.25" customHeight="1">
      <c r="A3" s="313" t="s">
        <v>137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0" ht="23.25" customHeight="1">
      <c r="A4" s="34"/>
      <c r="B4" s="34"/>
      <c r="C4" s="34"/>
      <c r="D4" s="34"/>
      <c r="E4" s="34"/>
      <c r="F4" s="187"/>
      <c r="G4" s="39"/>
      <c r="H4" s="39"/>
      <c r="I4" s="34"/>
      <c r="J4" s="45"/>
    </row>
    <row r="5" spans="1:11" ht="23.25" customHeight="1">
      <c r="A5" s="314" t="s">
        <v>122</v>
      </c>
      <c r="B5" s="314" t="s">
        <v>27</v>
      </c>
      <c r="C5" s="314" t="s">
        <v>28</v>
      </c>
      <c r="D5" s="314" t="s">
        <v>120</v>
      </c>
      <c r="E5" s="316" t="s">
        <v>41</v>
      </c>
      <c r="F5" s="13"/>
      <c r="G5" s="318" t="s">
        <v>56</v>
      </c>
      <c r="H5" s="318"/>
      <c r="I5" s="319" t="s">
        <v>121</v>
      </c>
      <c r="J5" s="321" t="s">
        <v>123</v>
      </c>
      <c r="K5" s="321"/>
    </row>
    <row r="6" spans="1:11" ht="23.25" customHeight="1">
      <c r="A6" s="315"/>
      <c r="B6" s="315"/>
      <c r="C6" s="315"/>
      <c r="D6" s="315"/>
      <c r="E6" s="317"/>
      <c r="F6" s="138"/>
      <c r="G6" s="47" t="s">
        <v>124</v>
      </c>
      <c r="H6" s="47" t="s">
        <v>125</v>
      </c>
      <c r="I6" s="320"/>
      <c r="J6" s="322" t="s">
        <v>126</v>
      </c>
      <c r="K6" s="322"/>
    </row>
    <row r="7" spans="1:11" ht="23.25" customHeight="1">
      <c r="A7" s="50">
        <v>1</v>
      </c>
      <c r="B7" s="49" t="s">
        <v>30</v>
      </c>
      <c r="C7" s="49" t="s">
        <v>62</v>
      </c>
      <c r="D7" s="49" t="s">
        <v>113</v>
      </c>
      <c r="E7" s="49" t="s">
        <v>114</v>
      </c>
      <c r="F7" s="189" t="s">
        <v>186</v>
      </c>
      <c r="G7" s="152">
        <f>SUM(K7:K12)</f>
        <v>41576</v>
      </c>
      <c r="H7" s="67">
        <v>0</v>
      </c>
      <c r="I7" s="151">
        <f>SUM(G7:H7)</f>
        <v>41576</v>
      </c>
      <c r="J7" s="74" t="s">
        <v>138</v>
      </c>
      <c r="K7" s="68">
        <v>150</v>
      </c>
    </row>
    <row r="8" spans="1:11" ht="23.25" customHeight="1">
      <c r="A8" s="69"/>
      <c r="B8" s="51"/>
      <c r="C8" s="51"/>
      <c r="D8" s="51"/>
      <c r="E8" s="51"/>
      <c r="F8" s="189"/>
      <c r="G8" s="70"/>
      <c r="H8" s="70"/>
      <c r="I8" s="149"/>
      <c r="J8" s="75" t="s">
        <v>139</v>
      </c>
      <c r="K8" s="71">
        <v>90</v>
      </c>
    </row>
    <row r="9" spans="1:11" ht="23.25" customHeight="1">
      <c r="A9" s="69"/>
      <c r="B9" s="51"/>
      <c r="C9" s="51"/>
      <c r="D9" s="51"/>
      <c r="E9" s="51"/>
      <c r="F9" s="189"/>
      <c r="G9" s="70"/>
      <c r="H9" s="70"/>
      <c r="I9" s="149"/>
      <c r="J9" s="75" t="s">
        <v>140</v>
      </c>
      <c r="K9" s="71">
        <v>130</v>
      </c>
    </row>
    <row r="10" spans="1:11" ht="23.25" customHeight="1">
      <c r="A10" s="69"/>
      <c r="B10" s="51"/>
      <c r="C10" s="51"/>
      <c r="D10" s="51"/>
      <c r="E10" s="51"/>
      <c r="F10" s="189"/>
      <c r="G10" s="70"/>
      <c r="H10" s="70"/>
      <c r="I10" s="149"/>
      <c r="J10" s="75" t="s">
        <v>141</v>
      </c>
      <c r="K10" s="71">
        <v>9013</v>
      </c>
    </row>
    <row r="11" spans="1:11" ht="23.25" customHeight="1">
      <c r="A11" s="69"/>
      <c r="B11" s="51"/>
      <c r="C11" s="51"/>
      <c r="D11" s="51"/>
      <c r="E11" s="51"/>
      <c r="F11" s="189"/>
      <c r="G11" s="70"/>
      <c r="H11" s="70"/>
      <c r="I11" s="149"/>
      <c r="J11" s="75" t="s">
        <v>129</v>
      </c>
      <c r="K11" s="71"/>
    </row>
    <row r="12" spans="1:11" ht="23.25" customHeight="1">
      <c r="A12" s="69"/>
      <c r="B12" s="51"/>
      <c r="C12" s="51"/>
      <c r="D12" s="51"/>
      <c r="E12" s="51"/>
      <c r="F12" s="189"/>
      <c r="G12" s="70"/>
      <c r="H12" s="70"/>
      <c r="I12" s="149"/>
      <c r="J12" s="75" t="s">
        <v>142</v>
      </c>
      <c r="K12" s="71">
        <v>32193</v>
      </c>
    </row>
    <row r="13" spans="1:11" ht="23.25" customHeight="1">
      <c r="A13" s="69"/>
      <c r="B13" s="51"/>
      <c r="C13" s="51"/>
      <c r="D13" s="51"/>
      <c r="E13" s="51"/>
      <c r="F13" s="189"/>
      <c r="G13" s="70"/>
      <c r="H13" s="70"/>
      <c r="I13" s="149"/>
      <c r="J13" s="75" t="s">
        <v>143</v>
      </c>
      <c r="K13" s="71"/>
    </row>
    <row r="14" spans="1:11" ht="23.25" customHeight="1">
      <c r="A14" s="50">
        <v>2</v>
      </c>
      <c r="B14" s="49" t="s">
        <v>57</v>
      </c>
      <c r="C14" s="49" t="s">
        <v>58</v>
      </c>
      <c r="D14" s="48" t="s">
        <v>116</v>
      </c>
      <c r="E14" s="49" t="s">
        <v>110</v>
      </c>
      <c r="F14" s="190" t="s">
        <v>186</v>
      </c>
      <c r="G14" s="78">
        <v>0</v>
      </c>
      <c r="H14" s="67">
        <f>SUM(K14)</f>
        <v>6754</v>
      </c>
      <c r="I14" s="151"/>
      <c r="J14" s="80" t="s">
        <v>144</v>
      </c>
      <c r="K14" s="68">
        <v>6754</v>
      </c>
    </row>
    <row r="15" spans="1:11" ht="23.25" customHeight="1">
      <c r="A15" s="52"/>
      <c r="B15" s="53"/>
      <c r="C15" s="53"/>
      <c r="D15" s="76"/>
      <c r="E15" s="53"/>
      <c r="F15" s="191" t="s">
        <v>171</v>
      </c>
      <c r="G15" s="81"/>
      <c r="H15" s="72">
        <v>1560</v>
      </c>
      <c r="I15" s="150">
        <f>SUM(H14:H15)</f>
        <v>8314</v>
      </c>
      <c r="J15" s="194" t="s">
        <v>188</v>
      </c>
      <c r="K15" s="73">
        <v>1560</v>
      </c>
    </row>
    <row r="16" spans="1:11" ht="23.25" customHeight="1">
      <c r="A16" s="50">
        <v>3</v>
      </c>
      <c r="B16" s="49" t="s">
        <v>127</v>
      </c>
      <c r="C16" s="49" t="s">
        <v>63</v>
      </c>
      <c r="D16" s="48" t="s">
        <v>112</v>
      </c>
      <c r="E16" s="49" t="s">
        <v>111</v>
      </c>
      <c r="F16" s="190" t="s">
        <v>186</v>
      </c>
      <c r="G16" s="78">
        <f>SUM(K16:K17)</f>
        <v>406</v>
      </c>
      <c r="H16" s="67">
        <v>0</v>
      </c>
      <c r="I16" s="151">
        <f>SUM(G16:H16)</f>
        <v>406</v>
      </c>
      <c r="J16" s="79" t="s">
        <v>145</v>
      </c>
      <c r="K16" s="68">
        <v>250</v>
      </c>
    </row>
    <row r="17" spans="1:11" ht="23.25" customHeight="1">
      <c r="A17" s="52"/>
      <c r="B17" s="53"/>
      <c r="C17" s="53"/>
      <c r="D17" s="76"/>
      <c r="E17" s="53"/>
      <c r="F17" s="191"/>
      <c r="G17" s="54"/>
      <c r="H17" s="72"/>
      <c r="I17" s="150"/>
      <c r="J17" s="77" t="s">
        <v>146</v>
      </c>
      <c r="K17" s="73">
        <v>156</v>
      </c>
    </row>
    <row r="18" spans="1:11" s="37" customFormat="1" ht="23.25" customHeight="1">
      <c r="A18" s="50">
        <v>4</v>
      </c>
      <c r="B18" s="49" t="s">
        <v>33</v>
      </c>
      <c r="C18" s="49" t="s">
        <v>22</v>
      </c>
      <c r="D18" s="49" t="s">
        <v>115</v>
      </c>
      <c r="E18" s="49" t="s">
        <v>111</v>
      </c>
      <c r="F18" s="190" t="s">
        <v>171</v>
      </c>
      <c r="G18" s="67">
        <v>295</v>
      </c>
      <c r="H18" s="67">
        <v>5406</v>
      </c>
      <c r="I18" s="151">
        <f>SUM(G18:H18)</f>
        <v>5701</v>
      </c>
      <c r="J18" s="200" t="s">
        <v>189</v>
      </c>
      <c r="K18" s="68">
        <v>5046</v>
      </c>
    </row>
    <row r="19" spans="1:11" s="37" customFormat="1" ht="23.25" customHeight="1">
      <c r="A19" s="52"/>
      <c r="B19" s="53"/>
      <c r="C19" s="53"/>
      <c r="D19" s="53"/>
      <c r="E19" s="53"/>
      <c r="F19" s="191"/>
      <c r="G19" s="72"/>
      <c r="H19" s="72"/>
      <c r="I19" s="150"/>
      <c r="J19" s="201" t="s">
        <v>190</v>
      </c>
      <c r="K19" s="73">
        <v>295</v>
      </c>
    </row>
    <row r="20" spans="1:11" s="37" customFormat="1" ht="23.25" customHeight="1">
      <c r="A20" s="50">
        <v>5</v>
      </c>
      <c r="B20" s="49" t="s">
        <v>19</v>
      </c>
      <c r="C20" s="49" t="s">
        <v>20</v>
      </c>
      <c r="D20" s="49" t="s">
        <v>117</v>
      </c>
      <c r="E20" s="49" t="s">
        <v>111</v>
      </c>
      <c r="F20" s="190" t="s">
        <v>171</v>
      </c>
      <c r="G20" s="202">
        <v>3825.5</v>
      </c>
      <c r="H20" s="67">
        <v>0</v>
      </c>
      <c r="I20" s="151">
        <f>SUM(G20:H20)</f>
        <v>3825.5</v>
      </c>
      <c r="J20" s="200" t="s">
        <v>191</v>
      </c>
      <c r="K20" s="68">
        <v>593</v>
      </c>
    </row>
    <row r="21" spans="1:11" s="37" customFormat="1" ht="23.25" customHeight="1">
      <c r="A21" s="69"/>
      <c r="B21" s="51"/>
      <c r="C21" s="51"/>
      <c r="D21" s="51"/>
      <c r="E21" s="51"/>
      <c r="F21" s="189"/>
      <c r="G21" s="70"/>
      <c r="H21" s="70"/>
      <c r="I21" s="149"/>
      <c r="J21" s="203" t="s">
        <v>192</v>
      </c>
      <c r="K21" s="71">
        <v>550</v>
      </c>
    </row>
    <row r="22" spans="1:11" s="37" customFormat="1" ht="23.25" customHeight="1">
      <c r="A22" s="52"/>
      <c r="B22" s="53"/>
      <c r="C22" s="53"/>
      <c r="D22" s="53"/>
      <c r="E22" s="53"/>
      <c r="F22" s="191"/>
      <c r="G22" s="72"/>
      <c r="H22" s="72"/>
      <c r="I22" s="150"/>
      <c r="J22" s="201" t="s">
        <v>193</v>
      </c>
      <c r="K22" s="73">
        <v>2682.5</v>
      </c>
    </row>
    <row r="23" spans="1:11" s="37" customFormat="1" ht="14.25" customHeight="1">
      <c r="A23" s="195"/>
      <c r="F23" s="188"/>
      <c r="G23" s="36"/>
      <c r="H23" s="36"/>
      <c r="I23" s="196"/>
      <c r="J23" s="198"/>
      <c r="K23" s="197"/>
    </row>
    <row r="24" spans="1:11" s="37" customFormat="1" ht="23.25" customHeight="1">
      <c r="A24" s="195"/>
      <c r="E24" s="58" t="s">
        <v>119</v>
      </c>
      <c r="F24" s="192"/>
      <c r="G24" s="199">
        <f>SUM(G7:G22)</f>
        <v>46102.5</v>
      </c>
      <c r="H24" s="199">
        <f>SUM(H7:H22)</f>
        <v>13720</v>
      </c>
      <c r="I24" s="199">
        <f>SUM(I7:I22)</f>
        <v>59822.5</v>
      </c>
      <c r="J24" s="59"/>
      <c r="K24" s="60"/>
    </row>
    <row r="25" spans="1:11" s="37" customFormat="1" ht="21.75" customHeight="1">
      <c r="A25" s="195"/>
      <c r="F25" s="188"/>
      <c r="G25" s="36"/>
      <c r="H25" s="36"/>
      <c r="I25" s="196"/>
      <c r="J25" s="198"/>
      <c r="K25" s="197"/>
    </row>
    <row r="26" spans="1:4" s="38" customFormat="1" ht="23.25" customHeight="1">
      <c r="A26" s="57"/>
      <c r="B26" s="57"/>
      <c r="C26" s="57"/>
      <c r="D26" s="57"/>
    </row>
    <row r="27" spans="1:11" s="38" customFormat="1" ht="23.25" customHeight="1">
      <c r="A27" s="57"/>
      <c r="B27" s="57"/>
      <c r="C27" s="57"/>
      <c r="D27" s="57"/>
      <c r="E27" s="34"/>
      <c r="F27" s="187"/>
      <c r="G27" s="61"/>
      <c r="H27" s="61"/>
      <c r="I27" s="61"/>
      <c r="J27" s="62"/>
      <c r="K27" s="63"/>
    </row>
    <row r="28" spans="6:11" s="35" customFormat="1" ht="23.25" customHeight="1">
      <c r="F28" s="188"/>
      <c r="I28" s="57"/>
      <c r="J28" s="64"/>
      <c r="K28" s="56"/>
    </row>
  </sheetData>
  <sheetProtection password="CC71" sheet="1" objects="1" scenarios="1" selectLockedCells="1" selectUnlockedCells="1"/>
  <mergeCells count="12">
    <mergeCell ref="J5:K5"/>
    <mergeCell ref="J6:K6"/>
    <mergeCell ref="A1:K1"/>
    <mergeCell ref="A2:K2"/>
    <mergeCell ref="A3:K3"/>
    <mergeCell ref="A5:A6"/>
    <mergeCell ref="B5:B6"/>
    <mergeCell ref="C5:C6"/>
    <mergeCell ref="D5:D6"/>
    <mergeCell ref="E5:E6"/>
    <mergeCell ref="G5:H5"/>
    <mergeCell ref="I5:I6"/>
  </mergeCells>
  <printOptions/>
  <pageMargins left="0.16" right="0.17" top="0.68" bottom="0.16" header="0.2" footer="0.18"/>
  <pageSetup horizontalDpi="600" verticalDpi="600" orientation="portrait" paperSize="9" r:id="rId2"/>
  <headerFooter alignWithMargins="0">
    <oddHeader>&amp;Rหน้าที่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75" zoomScaleSheetLayoutView="80" workbookViewId="0" topLeftCell="A1">
      <selection activeCell="P1" sqref="P1"/>
    </sheetView>
  </sheetViews>
  <sheetFormatPr defaultColWidth="9.140625" defaultRowHeight="21.75"/>
  <cols>
    <col min="1" max="1" width="3.8515625" style="239" customWidth="1"/>
    <col min="2" max="2" width="12.7109375" style="240" customWidth="1"/>
    <col min="3" max="3" width="16.7109375" style="240" customWidth="1"/>
    <col min="4" max="4" width="23.7109375" style="240" customWidth="1"/>
    <col min="5" max="5" width="12.00390625" style="240" customWidth="1"/>
    <col min="6" max="6" width="10.8515625" style="242" customWidth="1"/>
    <col min="7" max="13" width="9.140625" style="242" customWidth="1"/>
    <col min="14" max="14" width="10.140625" style="242" customWidth="1"/>
    <col min="15" max="15" width="13.28125" style="242" customWidth="1"/>
    <col min="16" max="16384" width="9.140625" style="240" customWidth="1"/>
  </cols>
  <sheetData>
    <row r="1" spans="1:15" ht="20.25">
      <c r="A1" s="323" t="s">
        <v>240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20.25">
      <c r="A2" s="279" t="s">
        <v>243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s="241" customFormat="1" ht="45.75" customHeight="1">
      <c r="A3" s="245"/>
      <c r="B3" s="245" t="s">
        <v>27</v>
      </c>
      <c r="C3" s="245" t="s">
        <v>28</v>
      </c>
      <c r="D3" s="245" t="s">
        <v>40</v>
      </c>
      <c r="E3" s="245"/>
      <c r="F3" s="246" t="s">
        <v>209</v>
      </c>
      <c r="G3" s="247" t="s">
        <v>210</v>
      </c>
      <c r="H3" s="246" t="s">
        <v>211</v>
      </c>
      <c r="I3" s="247" t="s">
        <v>212</v>
      </c>
      <c r="J3" s="247" t="s">
        <v>213</v>
      </c>
      <c r="K3" s="246" t="s">
        <v>24</v>
      </c>
      <c r="L3" s="246" t="s">
        <v>23</v>
      </c>
      <c r="M3" s="247" t="s">
        <v>106</v>
      </c>
      <c r="N3" s="246" t="s">
        <v>42</v>
      </c>
      <c r="O3" s="246" t="s">
        <v>39</v>
      </c>
    </row>
    <row r="4" spans="1:15" ht="20.25">
      <c r="A4" s="260">
        <v>1</v>
      </c>
      <c r="B4" s="261" t="s">
        <v>33</v>
      </c>
      <c r="C4" s="261" t="s">
        <v>46</v>
      </c>
      <c r="D4" s="261" t="s">
        <v>133</v>
      </c>
      <c r="E4" s="261" t="s">
        <v>136</v>
      </c>
      <c r="F4" s="263">
        <v>8700</v>
      </c>
      <c r="G4" s="263"/>
      <c r="H4" s="263"/>
      <c r="I4" s="263"/>
      <c r="J4" s="263"/>
      <c r="K4" s="264"/>
      <c r="L4" s="264"/>
      <c r="M4" s="264"/>
      <c r="N4" s="264">
        <v>1500</v>
      </c>
      <c r="O4" s="264">
        <f>SUM(F4:N4)</f>
        <v>10200</v>
      </c>
    </row>
    <row r="5" spans="1:15" ht="20.25">
      <c r="A5" s="248"/>
      <c r="B5" s="249"/>
      <c r="C5" s="249"/>
      <c r="D5" s="249" t="s">
        <v>134</v>
      </c>
      <c r="E5" s="249" t="s">
        <v>136</v>
      </c>
      <c r="F5" s="250">
        <v>8700</v>
      </c>
      <c r="G5" s="250"/>
      <c r="H5" s="250"/>
      <c r="I5" s="250"/>
      <c r="J5" s="250"/>
      <c r="K5" s="251"/>
      <c r="L5" s="251"/>
      <c r="M5" s="251"/>
      <c r="N5" s="251">
        <v>1500</v>
      </c>
      <c r="O5" s="251">
        <f>SUM(F5:N5)</f>
        <v>10200</v>
      </c>
    </row>
    <row r="6" spans="1:15" ht="20.25">
      <c r="A6" s="248"/>
      <c r="B6" s="249"/>
      <c r="C6" s="249"/>
      <c r="D6" s="249" t="s">
        <v>135</v>
      </c>
      <c r="E6" s="249" t="s">
        <v>136</v>
      </c>
      <c r="F6" s="250">
        <v>8130</v>
      </c>
      <c r="G6" s="250"/>
      <c r="H6" s="250"/>
      <c r="I6" s="250"/>
      <c r="J6" s="250"/>
      <c r="K6" s="251"/>
      <c r="L6" s="251"/>
      <c r="M6" s="251"/>
      <c r="N6" s="251">
        <v>1500</v>
      </c>
      <c r="O6" s="251">
        <f>SUM(F6:N6)</f>
        <v>9630</v>
      </c>
    </row>
    <row r="7" spans="1:15" ht="20.25">
      <c r="A7" s="265"/>
      <c r="B7" s="266" t="s">
        <v>239</v>
      </c>
      <c r="C7" s="267"/>
      <c r="D7" s="267"/>
      <c r="E7" s="267"/>
      <c r="F7" s="268">
        <f>SUM(F4:F6)</f>
        <v>25530</v>
      </c>
      <c r="G7" s="268">
        <f aca="true" t="shared" si="0" ref="G7:N7">SUM(G4:G6)</f>
        <v>0</v>
      </c>
      <c r="H7" s="268">
        <f t="shared" si="0"/>
        <v>0</v>
      </c>
      <c r="I7" s="268">
        <f t="shared" si="0"/>
        <v>0</v>
      </c>
      <c r="J7" s="268">
        <f t="shared" si="0"/>
        <v>0</v>
      </c>
      <c r="K7" s="268">
        <f t="shared" si="0"/>
        <v>0</v>
      </c>
      <c r="L7" s="268">
        <f t="shared" si="0"/>
        <v>0</v>
      </c>
      <c r="M7" s="268">
        <f t="shared" si="0"/>
        <v>0</v>
      </c>
      <c r="N7" s="268">
        <f t="shared" si="0"/>
        <v>4500</v>
      </c>
      <c r="O7" s="266">
        <f>SUM(O4:O6)</f>
        <v>30030</v>
      </c>
    </row>
    <row r="8" spans="1:15" ht="20.25">
      <c r="A8" s="260">
        <v>2</v>
      </c>
      <c r="B8" s="261" t="s">
        <v>69</v>
      </c>
      <c r="C8" s="261" t="s">
        <v>70</v>
      </c>
      <c r="D8" s="261" t="s">
        <v>214</v>
      </c>
      <c r="E8" s="261" t="s">
        <v>226</v>
      </c>
      <c r="F8" s="263">
        <v>37980</v>
      </c>
      <c r="G8" s="263"/>
      <c r="H8" s="263">
        <v>5600</v>
      </c>
      <c r="I8" s="263">
        <v>5600</v>
      </c>
      <c r="J8" s="263"/>
      <c r="K8" s="264">
        <f>F8*5/100</f>
        <v>1899</v>
      </c>
      <c r="L8" s="264"/>
      <c r="M8" s="263"/>
      <c r="N8" s="263"/>
      <c r="O8" s="264">
        <f>SUM(F8:N8)</f>
        <v>51079</v>
      </c>
    </row>
    <row r="9" spans="1:15" ht="20.25">
      <c r="A9" s="248"/>
      <c r="B9" s="249"/>
      <c r="C9" s="249"/>
      <c r="D9" s="249" t="s">
        <v>215</v>
      </c>
      <c r="E9" s="249" t="s">
        <v>227</v>
      </c>
      <c r="F9" s="250">
        <v>37980</v>
      </c>
      <c r="G9" s="250"/>
      <c r="H9" s="250">
        <v>5600</v>
      </c>
      <c r="I9" s="250">
        <v>5600</v>
      </c>
      <c r="J9" s="250"/>
      <c r="K9" s="251">
        <f>F9*5/100</f>
        <v>1899</v>
      </c>
      <c r="L9" s="251"/>
      <c r="M9" s="250"/>
      <c r="N9" s="250"/>
      <c r="O9" s="251">
        <f aca="true" t="shared" si="1" ref="O9:O16">SUM(F9:N9)</f>
        <v>51079</v>
      </c>
    </row>
    <row r="10" spans="1:15" ht="20.25">
      <c r="A10" s="248"/>
      <c r="B10" s="249"/>
      <c r="C10" s="249"/>
      <c r="D10" s="249" t="s">
        <v>216</v>
      </c>
      <c r="E10" s="249" t="s">
        <v>228</v>
      </c>
      <c r="F10" s="250">
        <v>33540</v>
      </c>
      <c r="G10" s="250"/>
      <c r="H10" s="250">
        <v>3500</v>
      </c>
      <c r="I10" s="250"/>
      <c r="J10" s="250">
        <v>1341</v>
      </c>
      <c r="K10" s="251">
        <f>F10*5/100</f>
        <v>1677</v>
      </c>
      <c r="L10" s="251"/>
      <c r="M10" s="250"/>
      <c r="N10" s="250"/>
      <c r="O10" s="251">
        <f t="shared" si="1"/>
        <v>40058</v>
      </c>
    </row>
    <row r="11" spans="1:15" ht="20.25">
      <c r="A11" s="248"/>
      <c r="B11" s="249"/>
      <c r="C11" s="249"/>
      <c r="D11" s="249" t="s">
        <v>217</v>
      </c>
      <c r="E11" s="249" t="s">
        <v>228</v>
      </c>
      <c r="F11" s="250">
        <v>18910</v>
      </c>
      <c r="G11" s="250"/>
      <c r="H11" s="250">
        <v>3500</v>
      </c>
      <c r="I11" s="250"/>
      <c r="J11" s="250"/>
      <c r="K11" s="251">
        <f>F11*5/100</f>
        <v>945.5</v>
      </c>
      <c r="L11" s="251"/>
      <c r="M11" s="250"/>
      <c r="N11" s="250"/>
      <c r="O11" s="251">
        <f t="shared" si="1"/>
        <v>23355.5</v>
      </c>
    </row>
    <row r="12" spans="1:15" ht="20.25">
      <c r="A12" s="248"/>
      <c r="B12" s="249"/>
      <c r="C12" s="249"/>
      <c r="D12" s="249" t="s">
        <v>218</v>
      </c>
      <c r="E12" s="249" t="s">
        <v>228</v>
      </c>
      <c r="F12" s="250">
        <v>17150</v>
      </c>
      <c r="G12" s="250"/>
      <c r="H12" s="250">
        <v>17500</v>
      </c>
      <c r="I12" s="250"/>
      <c r="J12" s="250"/>
      <c r="K12" s="251"/>
      <c r="L12" s="251"/>
      <c r="M12" s="250"/>
      <c r="N12" s="250"/>
      <c r="O12" s="251">
        <f t="shared" si="1"/>
        <v>34650</v>
      </c>
    </row>
    <row r="13" spans="1:15" ht="20.25">
      <c r="A13" s="248"/>
      <c r="B13" s="249"/>
      <c r="C13" s="249"/>
      <c r="D13" s="249" t="s">
        <v>219</v>
      </c>
      <c r="E13" s="249" t="s">
        <v>229</v>
      </c>
      <c r="F13" s="250">
        <v>12530</v>
      </c>
      <c r="G13" s="250"/>
      <c r="H13" s="250"/>
      <c r="I13" s="250"/>
      <c r="J13" s="250"/>
      <c r="K13" s="251"/>
      <c r="L13" s="251"/>
      <c r="M13" s="250"/>
      <c r="N13" s="250"/>
      <c r="O13" s="251">
        <f t="shared" si="1"/>
        <v>12530</v>
      </c>
    </row>
    <row r="14" spans="1:15" ht="20.25">
      <c r="A14" s="248"/>
      <c r="B14" s="249"/>
      <c r="C14" s="249"/>
      <c r="D14" s="249" t="s">
        <v>220</v>
      </c>
      <c r="E14" s="249" t="s">
        <v>136</v>
      </c>
      <c r="F14" s="250">
        <v>8500</v>
      </c>
      <c r="G14" s="250"/>
      <c r="H14" s="250"/>
      <c r="I14" s="250"/>
      <c r="J14" s="250"/>
      <c r="K14" s="251"/>
      <c r="L14" s="251"/>
      <c r="M14" s="250"/>
      <c r="N14" s="250">
        <v>1500</v>
      </c>
      <c r="O14" s="251">
        <f t="shared" si="1"/>
        <v>10000</v>
      </c>
    </row>
    <row r="15" spans="1:15" ht="20.25">
      <c r="A15" s="248"/>
      <c r="B15" s="249"/>
      <c r="C15" s="249"/>
      <c r="D15" s="249" t="s">
        <v>221</v>
      </c>
      <c r="E15" s="249" t="s">
        <v>136</v>
      </c>
      <c r="F15" s="250">
        <v>7940</v>
      </c>
      <c r="G15" s="250"/>
      <c r="H15" s="250"/>
      <c r="I15" s="250"/>
      <c r="J15" s="250"/>
      <c r="K15" s="251"/>
      <c r="L15" s="251"/>
      <c r="M15" s="250"/>
      <c r="N15" s="250">
        <v>1500</v>
      </c>
      <c r="O15" s="251">
        <f t="shared" si="1"/>
        <v>9440</v>
      </c>
    </row>
    <row r="16" spans="1:15" ht="20.25">
      <c r="A16" s="248"/>
      <c r="B16" s="249"/>
      <c r="C16" s="249"/>
      <c r="D16" s="249" t="s">
        <v>222</v>
      </c>
      <c r="E16" s="249" t="s">
        <v>230</v>
      </c>
      <c r="F16" s="250"/>
      <c r="G16" s="250">
        <v>5970</v>
      </c>
      <c r="H16" s="250"/>
      <c r="I16" s="250"/>
      <c r="J16" s="250"/>
      <c r="K16" s="251"/>
      <c r="L16" s="251"/>
      <c r="M16" s="250">
        <v>410</v>
      </c>
      <c r="N16" s="250">
        <v>2230</v>
      </c>
      <c r="O16" s="251">
        <f t="shared" si="1"/>
        <v>8610</v>
      </c>
    </row>
    <row r="17" spans="1:15" s="243" customFormat="1" ht="20.25">
      <c r="A17" s="257"/>
      <c r="B17" s="266" t="s">
        <v>239</v>
      </c>
      <c r="C17" s="271"/>
      <c r="D17" s="271"/>
      <c r="E17" s="271"/>
      <c r="F17" s="259">
        <f>SUM(F8:F16)</f>
        <v>174530</v>
      </c>
      <c r="G17" s="259">
        <f aca="true" t="shared" si="2" ref="G17:N17">SUM(G8:G16)</f>
        <v>5970</v>
      </c>
      <c r="H17" s="259">
        <f t="shared" si="2"/>
        <v>35700</v>
      </c>
      <c r="I17" s="259">
        <f t="shared" si="2"/>
        <v>11200</v>
      </c>
      <c r="J17" s="259">
        <f t="shared" si="2"/>
        <v>1341</v>
      </c>
      <c r="K17" s="272">
        <f t="shared" si="2"/>
        <v>6420.5</v>
      </c>
      <c r="L17" s="259">
        <f t="shared" si="2"/>
        <v>0</v>
      </c>
      <c r="M17" s="259">
        <f t="shared" si="2"/>
        <v>410</v>
      </c>
      <c r="N17" s="259">
        <f t="shared" si="2"/>
        <v>5230</v>
      </c>
      <c r="O17" s="266">
        <f>SUM(O8:O16)</f>
        <v>240801.5</v>
      </c>
    </row>
    <row r="18" spans="1:15" s="243" customFormat="1" ht="20.25">
      <c r="A18" s="260">
        <v>3</v>
      </c>
      <c r="B18" s="261" t="s">
        <v>37</v>
      </c>
      <c r="C18" s="261" t="s">
        <v>73</v>
      </c>
      <c r="D18" s="261" t="s">
        <v>231</v>
      </c>
      <c r="E18" s="261" t="s">
        <v>226</v>
      </c>
      <c r="F18" s="263">
        <v>34710</v>
      </c>
      <c r="G18" s="263"/>
      <c r="H18" s="263">
        <v>11200</v>
      </c>
      <c r="I18" s="263"/>
      <c r="J18" s="263"/>
      <c r="K18" s="269">
        <f>F18*5/100</f>
        <v>1735.5</v>
      </c>
      <c r="L18" s="263"/>
      <c r="M18" s="270"/>
      <c r="N18" s="270"/>
      <c r="O18" s="264">
        <f>SUM(F18:N18)</f>
        <v>47645.5</v>
      </c>
    </row>
    <row r="19" spans="1:15" s="243" customFormat="1" ht="20.25">
      <c r="A19" s="254"/>
      <c r="B19" s="255"/>
      <c r="C19" s="256"/>
      <c r="D19" s="249" t="s">
        <v>232</v>
      </c>
      <c r="E19" s="249" t="s">
        <v>227</v>
      </c>
      <c r="F19" s="250">
        <v>22690</v>
      </c>
      <c r="G19" s="250"/>
      <c r="H19" s="250">
        <v>11200</v>
      </c>
      <c r="I19" s="250"/>
      <c r="J19" s="250"/>
      <c r="K19" s="252">
        <f>F19*5/100</f>
        <v>1134.5</v>
      </c>
      <c r="L19" s="250"/>
      <c r="M19" s="253"/>
      <c r="N19" s="253"/>
      <c r="O19" s="251">
        <f>SUM(F19:N19)</f>
        <v>35024.5</v>
      </c>
    </row>
    <row r="20" spans="1:15" ht="20.25">
      <c r="A20" s="248"/>
      <c r="B20" s="249"/>
      <c r="C20" s="249"/>
      <c r="D20" s="249" t="s">
        <v>223</v>
      </c>
      <c r="E20" s="249" t="s">
        <v>136</v>
      </c>
      <c r="F20" s="250">
        <v>7940</v>
      </c>
      <c r="G20" s="251"/>
      <c r="H20" s="251"/>
      <c r="I20" s="251"/>
      <c r="J20" s="251"/>
      <c r="K20" s="251"/>
      <c r="L20" s="251"/>
      <c r="M20" s="251"/>
      <c r="N20" s="250">
        <v>1500</v>
      </c>
      <c r="O20" s="251">
        <f>SUM(F20:N20)</f>
        <v>9440</v>
      </c>
    </row>
    <row r="21" spans="1:15" ht="20.25">
      <c r="A21" s="248"/>
      <c r="B21" s="249"/>
      <c r="C21" s="249"/>
      <c r="D21" s="249" t="s">
        <v>224</v>
      </c>
      <c r="E21" s="249" t="s">
        <v>136</v>
      </c>
      <c r="F21" s="250">
        <v>7940</v>
      </c>
      <c r="G21" s="251"/>
      <c r="H21" s="251"/>
      <c r="I21" s="251"/>
      <c r="J21" s="251"/>
      <c r="K21" s="251"/>
      <c r="L21" s="251"/>
      <c r="M21" s="251"/>
      <c r="N21" s="250">
        <v>1500</v>
      </c>
      <c r="O21" s="251">
        <f>SUM(F21:N21)</f>
        <v>9440</v>
      </c>
    </row>
    <row r="22" spans="1:15" ht="20.25">
      <c r="A22" s="248"/>
      <c r="B22" s="249"/>
      <c r="C22" s="249"/>
      <c r="D22" s="249" t="s">
        <v>225</v>
      </c>
      <c r="E22" s="249" t="s">
        <v>136</v>
      </c>
      <c r="F22" s="250">
        <v>8700</v>
      </c>
      <c r="G22" s="251"/>
      <c r="H22" s="251"/>
      <c r="I22" s="251"/>
      <c r="J22" s="251"/>
      <c r="K22" s="251"/>
      <c r="L22" s="251"/>
      <c r="M22" s="251"/>
      <c r="N22" s="250">
        <v>1500</v>
      </c>
      <c r="O22" s="251">
        <f>SUM(F22:N22)</f>
        <v>10200</v>
      </c>
    </row>
    <row r="23" spans="1:15" s="243" customFormat="1" ht="20.25">
      <c r="A23" s="257"/>
      <c r="B23" s="271" t="s">
        <v>239</v>
      </c>
      <c r="C23" s="271"/>
      <c r="D23" s="271"/>
      <c r="E23" s="271"/>
      <c r="F23" s="259">
        <f>SUM(F18:F22)</f>
        <v>81980</v>
      </c>
      <c r="G23" s="266">
        <f aca="true" t="shared" si="3" ref="G23:N23">SUM(G18:G22)</f>
        <v>0</v>
      </c>
      <c r="H23" s="259">
        <f t="shared" si="3"/>
        <v>22400</v>
      </c>
      <c r="I23" s="266">
        <f t="shared" si="3"/>
        <v>0</v>
      </c>
      <c r="J23" s="266">
        <f t="shared" si="3"/>
        <v>0</v>
      </c>
      <c r="K23" s="266">
        <f t="shared" si="3"/>
        <v>2870</v>
      </c>
      <c r="L23" s="266">
        <f t="shared" si="3"/>
        <v>0</v>
      </c>
      <c r="M23" s="266">
        <f t="shared" si="3"/>
        <v>0</v>
      </c>
      <c r="N23" s="266">
        <f t="shared" si="3"/>
        <v>4500</v>
      </c>
      <c r="O23" s="266">
        <f>SUM(O18:O22)</f>
        <v>111750</v>
      </c>
    </row>
    <row r="24" spans="1:15" ht="20.25">
      <c r="A24" s="260">
        <v>4</v>
      </c>
      <c r="B24" s="261" t="s">
        <v>29</v>
      </c>
      <c r="C24" s="261" t="s">
        <v>166</v>
      </c>
      <c r="D24" s="261" t="s">
        <v>233</v>
      </c>
      <c r="E24" s="261" t="s">
        <v>136</v>
      </c>
      <c r="F24" s="263">
        <v>8700</v>
      </c>
      <c r="G24" s="263"/>
      <c r="H24" s="263"/>
      <c r="I24" s="263"/>
      <c r="J24" s="263"/>
      <c r="K24" s="264"/>
      <c r="L24" s="264"/>
      <c r="M24" s="263"/>
      <c r="N24" s="263">
        <v>1500</v>
      </c>
      <c r="O24" s="263">
        <f aca="true" t="shared" si="4" ref="O24:O29">SUM(F24:N24)</f>
        <v>10200</v>
      </c>
    </row>
    <row r="25" spans="1:15" ht="20.25">
      <c r="A25" s="248"/>
      <c r="B25" s="249"/>
      <c r="C25" s="249"/>
      <c r="D25" s="249" t="s">
        <v>234</v>
      </c>
      <c r="E25" s="249" t="s">
        <v>136</v>
      </c>
      <c r="F25" s="250">
        <v>7940</v>
      </c>
      <c r="G25" s="250"/>
      <c r="H25" s="250"/>
      <c r="I25" s="250"/>
      <c r="J25" s="250"/>
      <c r="K25" s="251"/>
      <c r="L25" s="251"/>
      <c r="M25" s="250"/>
      <c r="N25" s="250">
        <v>1500</v>
      </c>
      <c r="O25" s="250">
        <f t="shared" si="4"/>
        <v>9440</v>
      </c>
    </row>
    <row r="26" spans="1:15" ht="20.25">
      <c r="A26" s="248"/>
      <c r="B26" s="249"/>
      <c r="C26" s="249"/>
      <c r="D26" s="249" t="s">
        <v>235</v>
      </c>
      <c r="E26" s="249" t="s">
        <v>136</v>
      </c>
      <c r="F26" s="250">
        <v>7940</v>
      </c>
      <c r="G26" s="250"/>
      <c r="H26" s="250"/>
      <c r="I26" s="250"/>
      <c r="J26" s="250"/>
      <c r="K26" s="251"/>
      <c r="L26" s="251"/>
      <c r="M26" s="250"/>
      <c r="N26" s="250">
        <v>1500</v>
      </c>
      <c r="O26" s="250">
        <f t="shared" si="4"/>
        <v>9440</v>
      </c>
    </row>
    <row r="27" spans="1:15" ht="20.25">
      <c r="A27" s="248"/>
      <c r="B27" s="249"/>
      <c r="C27" s="249"/>
      <c r="D27" s="249" t="s">
        <v>236</v>
      </c>
      <c r="E27" s="249" t="s">
        <v>136</v>
      </c>
      <c r="F27" s="250">
        <v>7940</v>
      </c>
      <c r="G27" s="250"/>
      <c r="H27" s="250"/>
      <c r="I27" s="250"/>
      <c r="J27" s="250"/>
      <c r="K27" s="251"/>
      <c r="L27" s="251"/>
      <c r="M27" s="250"/>
      <c r="N27" s="250">
        <v>1500</v>
      </c>
      <c r="O27" s="250">
        <f t="shared" si="4"/>
        <v>9440</v>
      </c>
    </row>
    <row r="28" spans="1:15" ht="20.25">
      <c r="A28" s="248"/>
      <c r="B28" s="249"/>
      <c r="C28" s="249"/>
      <c r="D28" s="249" t="s">
        <v>238</v>
      </c>
      <c r="E28" s="249" t="s">
        <v>230</v>
      </c>
      <c r="F28" s="250"/>
      <c r="G28" s="250">
        <v>5760</v>
      </c>
      <c r="H28" s="250"/>
      <c r="I28" s="250"/>
      <c r="J28" s="250"/>
      <c r="K28" s="251"/>
      <c r="L28" s="251"/>
      <c r="M28" s="250">
        <v>410</v>
      </c>
      <c r="N28" s="250">
        <v>2440</v>
      </c>
      <c r="O28" s="250">
        <f t="shared" si="4"/>
        <v>8610</v>
      </c>
    </row>
    <row r="29" spans="1:15" s="243" customFormat="1" ht="20.25">
      <c r="A29" s="257"/>
      <c r="B29" s="258" t="s">
        <v>237</v>
      </c>
      <c r="C29" s="258"/>
      <c r="D29" s="258"/>
      <c r="E29" s="258"/>
      <c r="F29" s="259">
        <f>SUM(F24:F27)*3</f>
        <v>97560</v>
      </c>
      <c r="G29" s="259">
        <f>SUM(G24:G28)*3</f>
        <v>17280</v>
      </c>
      <c r="H29" s="259">
        <f>SUM(H24:H27)</f>
        <v>0</v>
      </c>
      <c r="I29" s="259">
        <f>SUM(I24:I27)</f>
        <v>0</v>
      </c>
      <c r="J29" s="259">
        <f>SUM(J24:J27)</f>
        <v>0</v>
      </c>
      <c r="K29" s="259">
        <f>SUM(K24:K27)</f>
        <v>0</v>
      </c>
      <c r="L29" s="259">
        <f>SUM(L24:L27)</f>
        <v>0</v>
      </c>
      <c r="M29" s="259">
        <f>SUM(M24:M28)*3</f>
        <v>1230</v>
      </c>
      <c r="N29" s="259">
        <f>SUM(N24:N28)*3</f>
        <v>25320</v>
      </c>
      <c r="O29" s="259">
        <f t="shared" si="4"/>
        <v>141390</v>
      </c>
    </row>
    <row r="30" spans="14:15" ht="20.25" customHeight="1">
      <c r="N30" s="244" t="s">
        <v>241</v>
      </c>
      <c r="O30" s="244">
        <f>SUM(O7,O17,O23,O29)</f>
        <v>523971.5</v>
      </c>
    </row>
  </sheetData>
  <sheetProtection password="CC71" sheet="1" objects="1" scenarios="1" selectLockedCells="1" selectUnlockedCells="1"/>
  <mergeCells count="1">
    <mergeCell ref="A1:O1"/>
  </mergeCells>
  <printOptions/>
  <pageMargins left="0.3" right="0.16" top="0.16" bottom="0.17" header="0.16" footer="0.1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45"/>
  <sheetViews>
    <sheetView view="pageBreakPreview" zoomScaleNormal="120" zoomScaleSheetLayoutView="100" workbookViewId="0" topLeftCell="A1">
      <pane ySplit="5" topLeftCell="BM6" activePane="bottomLeft" state="frozen"/>
      <selection pane="topLeft" activeCell="A1" sqref="A1"/>
      <selection pane="bottomLeft" activeCell="K1" sqref="K1"/>
    </sheetView>
  </sheetViews>
  <sheetFormatPr defaultColWidth="9.140625" defaultRowHeight="21.75"/>
  <cols>
    <col min="1" max="1" width="2.57421875" style="92" customWidth="1"/>
    <col min="2" max="2" width="9.8515625" style="93" customWidth="1"/>
    <col min="3" max="3" width="14.57421875" style="93" customWidth="1"/>
    <col min="4" max="4" width="22.140625" style="93" customWidth="1"/>
    <col min="5" max="5" width="12.00390625" style="93" customWidth="1"/>
    <col min="6" max="6" width="8.7109375" style="94" customWidth="1"/>
    <col min="7" max="8" width="9.57421875" style="94" customWidth="1"/>
    <col min="9" max="9" width="11.28125" style="102" customWidth="1"/>
    <col min="10" max="10" width="12.28125" style="94" customWidth="1"/>
    <col min="11" max="16384" width="9.140625" style="85" customWidth="1"/>
  </cols>
  <sheetData>
    <row r="1" spans="1:10" ht="2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s="87" customFormat="1" ht="21" customHeight="1">
      <c r="A2" s="331" t="s">
        <v>147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s="87" customFormat="1" ht="22.5" customHeight="1">
      <c r="A3" s="88"/>
      <c r="B3" s="88"/>
      <c r="C3" s="88"/>
      <c r="D3" s="88"/>
      <c r="E3" s="88"/>
      <c r="F3" s="86"/>
      <c r="G3" s="86"/>
      <c r="H3" s="86"/>
      <c r="I3" s="88"/>
      <c r="J3" s="89"/>
    </row>
    <row r="4" spans="1:10" s="106" customFormat="1" ht="18.75" customHeight="1">
      <c r="A4" s="332" t="s">
        <v>34</v>
      </c>
      <c r="B4" s="332" t="s">
        <v>27</v>
      </c>
      <c r="C4" s="332" t="s">
        <v>28</v>
      </c>
      <c r="D4" s="332" t="s">
        <v>40</v>
      </c>
      <c r="E4" s="332" t="s">
        <v>56</v>
      </c>
      <c r="F4" s="334" t="s">
        <v>68</v>
      </c>
      <c r="G4" s="324" t="s">
        <v>42</v>
      </c>
      <c r="H4" s="153" t="s">
        <v>106</v>
      </c>
      <c r="I4" s="326" t="s">
        <v>109</v>
      </c>
      <c r="J4" s="324" t="s">
        <v>1</v>
      </c>
    </row>
    <row r="5" spans="1:10" s="106" customFormat="1" ht="16.5" customHeight="1">
      <c r="A5" s="333"/>
      <c r="B5" s="333"/>
      <c r="C5" s="333"/>
      <c r="D5" s="333"/>
      <c r="E5" s="333"/>
      <c r="F5" s="335"/>
      <c r="G5" s="325"/>
      <c r="H5" s="154" t="s">
        <v>2</v>
      </c>
      <c r="I5" s="327"/>
      <c r="J5" s="325"/>
    </row>
    <row r="6" spans="1:10" s="93" customFormat="1" ht="23.25" customHeight="1">
      <c r="A6" s="95">
        <v>1</v>
      </c>
      <c r="B6" s="96" t="s">
        <v>31</v>
      </c>
      <c r="C6" s="96" t="s">
        <v>80</v>
      </c>
      <c r="D6" s="96" t="s">
        <v>5</v>
      </c>
      <c r="E6" s="96" t="s">
        <v>107</v>
      </c>
      <c r="F6" s="109">
        <v>5080</v>
      </c>
      <c r="G6" s="109">
        <v>1500</v>
      </c>
      <c r="H6" s="109">
        <f>(F6+G6)*5/100</f>
        <v>329</v>
      </c>
      <c r="I6" s="97" t="s">
        <v>148</v>
      </c>
      <c r="J6" s="113">
        <f>SUM(F6,G6,H6)*1</f>
        <v>6909</v>
      </c>
    </row>
    <row r="7" spans="1:10" s="93" customFormat="1" ht="23.25" customHeight="1">
      <c r="A7" s="98">
        <v>2</v>
      </c>
      <c r="B7" s="99"/>
      <c r="C7" s="99"/>
      <c r="D7" s="99" t="s">
        <v>6</v>
      </c>
      <c r="E7" s="99" t="s">
        <v>107</v>
      </c>
      <c r="F7" s="110">
        <v>5080</v>
      </c>
      <c r="G7" s="110">
        <v>1500</v>
      </c>
      <c r="H7" s="110">
        <f>(F7+G7)*5/100</f>
        <v>329</v>
      </c>
      <c r="I7" s="100" t="s">
        <v>148</v>
      </c>
      <c r="J7" s="114">
        <f>SUM(F7,G7,H7)*1</f>
        <v>6909</v>
      </c>
    </row>
    <row r="8" spans="1:10" s="93" customFormat="1" ht="23.25" customHeight="1">
      <c r="A8" s="92"/>
      <c r="F8" s="108"/>
      <c r="G8" s="108"/>
      <c r="H8" s="111"/>
      <c r="I8" s="101" t="s">
        <v>108</v>
      </c>
      <c r="J8" s="155">
        <f>SUM(J6:J7)</f>
        <v>13818</v>
      </c>
    </row>
    <row r="9" spans="6:10" s="43" customFormat="1" ht="10.5" customHeight="1">
      <c r="F9" s="84"/>
      <c r="G9" s="83"/>
      <c r="H9" s="82"/>
      <c r="I9" s="44"/>
      <c r="J9" s="83"/>
    </row>
    <row r="10" spans="1:10" s="66" customFormat="1" ht="23.25" customHeight="1">
      <c r="A10" s="95">
        <v>3</v>
      </c>
      <c r="B10" s="96" t="s">
        <v>31</v>
      </c>
      <c r="C10" s="96" t="s">
        <v>78</v>
      </c>
      <c r="D10" s="96" t="s">
        <v>7</v>
      </c>
      <c r="E10" s="96" t="s">
        <v>107</v>
      </c>
      <c r="F10" s="109">
        <v>5080</v>
      </c>
      <c r="G10" s="109">
        <v>1500</v>
      </c>
      <c r="H10" s="109">
        <v>329</v>
      </c>
      <c r="I10" s="97" t="s">
        <v>148</v>
      </c>
      <c r="J10" s="109">
        <f>SUM(F10:H10)*1</f>
        <v>6909</v>
      </c>
    </row>
    <row r="11" spans="1:10" s="66" customFormat="1" ht="23.25" customHeight="1">
      <c r="A11" s="98">
        <v>4</v>
      </c>
      <c r="B11" s="99"/>
      <c r="C11" s="99"/>
      <c r="D11" s="99" t="s">
        <v>8</v>
      </c>
      <c r="E11" s="99" t="s">
        <v>107</v>
      </c>
      <c r="F11" s="110">
        <v>5080</v>
      </c>
      <c r="G11" s="110">
        <v>1500</v>
      </c>
      <c r="H11" s="110">
        <v>329</v>
      </c>
      <c r="I11" s="100" t="s">
        <v>148</v>
      </c>
      <c r="J11" s="110">
        <f>SUM(F11:H11)*1</f>
        <v>6909</v>
      </c>
    </row>
    <row r="12" spans="1:10" s="66" customFormat="1" ht="23.25" customHeight="1">
      <c r="A12" s="103"/>
      <c r="F12" s="111"/>
      <c r="G12" s="111"/>
      <c r="H12" s="111"/>
      <c r="I12" s="112" t="s">
        <v>9</v>
      </c>
      <c r="J12" s="155">
        <f>SUM(J10:J11)</f>
        <v>13818</v>
      </c>
    </row>
    <row r="13" spans="1:10" s="66" customFormat="1" ht="10.5" customHeight="1">
      <c r="A13" s="103"/>
      <c r="F13" s="111"/>
      <c r="G13" s="111"/>
      <c r="H13" s="111"/>
      <c r="I13" s="112"/>
      <c r="J13" s="156"/>
    </row>
    <row r="14" spans="1:10" s="66" customFormat="1" ht="23.25" customHeight="1">
      <c r="A14" s="90">
        <v>5</v>
      </c>
      <c r="B14" s="55" t="s">
        <v>31</v>
      </c>
      <c r="C14" s="55" t="s">
        <v>47</v>
      </c>
      <c r="D14" s="55" t="s">
        <v>149</v>
      </c>
      <c r="E14" s="55" t="s">
        <v>107</v>
      </c>
      <c r="F14" s="107">
        <v>5080</v>
      </c>
      <c r="G14" s="107">
        <v>1500</v>
      </c>
      <c r="H14" s="107">
        <v>329</v>
      </c>
      <c r="I14" s="329" t="s">
        <v>150</v>
      </c>
      <c r="J14" s="329"/>
    </row>
    <row r="15" spans="1:10" s="93" customFormat="1" ht="23.25" customHeight="1">
      <c r="A15" s="90">
        <v>6</v>
      </c>
      <c r="B15" s="55" t="s">
        <v>32</v>
      </c>
      <c r="C15" s="55" t="s">
        <v>43</v>
      </c>
      <c r="D15" s="55" t="s">
        <v>3</v>
      </c>
      <c r="E15" s="55" t="s">
        <v>107</v>
      </c>
      <c r="F15" s="107">
        <v>5080</v>
      </c>
      <c r="G15" s="107">
        <v>1500</v>
      </c>
      <c r="H15" s="107">
        <f>(F15+G15)*5/100</f>
        <v>329</v>
      </c>
      <c r="I15" s="97" t="s">
        <v>148</v>
      </c>
      <c r="J15" s="157">
        <f>SUM(F15,G15,H15)*1</f>
        <v>6909</v>
      </c>
    </row>
    <row r="16" spans="1:10" ht="23.25" customHeight="1">
      <c r="A16" s="90">
        <v>7</v>
      </c>
      <c r="B16" s="55" t="s">
        <v>57</v>
      </c>
      <c r="C16" s="55" t="s">
        <v>14</v>
      </c>
      <c r="D16" s="55" t="s">
        <v>15</v>
      </c>
      <c r="E16" s="55" t="s">
        <v>107</v>
      </c>
      <c r="F16" s="91">
        <v>5080</v>
      </c>
      <c r="G16" s="91">
        <v>1500</v>
      </c>
      <c r="H16" s="91">
        <v>329</v>
      </c>
      <c r="I16" s="97" t="s">
        <v>148</v>
      </c>
      <c r="J16" s="157">
        <f>SUM(F16,G16,H16)*1</f>
        <v>6909</v>
      </c>
    </row>
    <row r="17" spans="1:10" s="93" customFormat="1" ht="23.25" customHeight="1">
      <c r="A17" s="90">
        <v>8</v>
      </c>
      <c r="B17" s="55" t="s">
        <v>37</v>
      </c>
      <c r="C17" s="55" t="s">
        <v>44</v>
      </c>
      <c r="D17" s="55" t="s">
        <v>4</v>
      </c>
      <c r="E17" s="55" t="s">
        <v>107</v>
      </c>
      <c r="F17" s="107">
        <v>5080</v>
      </c>
      <c r="G17" s="107">
        <v>1500</v>
      </c>
      <c r="H17" s="107">
        <f>(F17+G17)*5/100</f>
        <v>329</v>
      </c>
      <c r="I17" s="97" t="s">
        <v>148</v>
      </c>
      <c r="J17" s="157">
        <f>SUM(F17,G17,H17)*1</f>
        <v>6909</v>
      </c>
    </row>
    <row r="18" spans="1:10" s="93" customFormat="1" ht="23.25" customHeight="1">
      <c r="A18" s="90">
        <v>9</v>
      </c>
      <c r="B18" s="55" t="s">
        <v>37</v>
      </c>
      <c r="C18" s="55" t="s">
        <v>76</v>
      </c>
      <c r="D18" s="55" t="s">
        <v>151</v>
      </c>
      <c r="E18" s="55" t="s">
        <v>107</v>
      </c>
      <c r="F18" s="107">
        <v>5080</v>
      </c>
      <c r="G18" s="107">
        <v>1500</v>
      </c>
      <c r="H18" s="107">
        <f>(F18+G18)*5/100</f>
        <v>329</v>
      </c>
      <c r="I18" s="97" t="s">
        <v>152</v>
      </c>
      <c r="J18" s="157">
        <f>SUM(F18,G18,H18)*4</f>
        <v>27636</v>
      </c>
    </row>
    <row r="19" spans="1:10" s="93" customFormat="1" ht="23.25" customHeight="1">
      <c r="A19" s="90">
        <v>10</v>
      </c>
      <c r="B19" s="55" t="s">
        <v>29</v>
      </c>
      <c r="C19" s="55" t="s">
        <v>60</v>
      </c>
      <c r="D19" s="55" t="s">
        <v>13</v>
      </c>
      <c r="E19" s="55" t="s">
        <v>107</v>
      </c>
      <c r="F19" s="107">
        <v>5080</v>
      </c>
      <c r="G19" s="107">
        <v>1500</v>
      </c>
      <c r="H19" s="107">
        <v>329</v>
      </c>
      <c r="I19" s="97" t="s">
        <v>148</v>
      </c>
      <c r="J19" s="157">
        <f>SUM(F19,G19,H19)*1</f>
        <v>6909</v>
      </c>
    </row>
    <row r="20" spans="1:10" s="66" customFormat="1" ht="23.25" customHeight="1">
      <c r="A20" s="90">
        <v>11</v>
      </c>
      <c r="B20" s="55" t="s">
        <v>36</v>
      </c>
      <c r="C20" s="55" t="s">
        <v>90</v>
      </c>
      <c r="D20" s="55" t="s">
        <v>11</v>
      </c>
      <c r="E20" s="55" t="s">
        <v>107</v>
      </c>
      <c r="F20" s="107">
        <v>5080</v>
      </c>
      <c r="G20" s="107">
        <v>1500</v>
      </c>
      <c r="H20" s="107">
        <v>329</v>
      </c>
      <c r="I20" s="97" t="s">
        <v>148</v>
      </c>
      <c r="J20" s="157">
        <f>SUM(F20,G20,H20)*1</f>
        <v>6909</v>
      </c>
    </row>
    <row r="21" spans="1:10" s="93" customFormat="1" ht="23.25" customHeight="1">
      <c r="A21" s="90">
        <v>12</v>
      </c>
      <c r="B21" s="55" t="s">
        <v>36</v>
      </c>
      <c r="C21" s="55" t="s">
        <v>48</v>
      </c>
      <c r="D21" s="55" t="s">
        <v>10</v>
      </c>
      <c r="E21" s="55" t="s">
        <v>107</v>
      </c>
      <c r="F21" s="107">
        <v>5080</v>
      </c>
      <c r="G21" s="107">
        <v>1500</v>
      </c>
      <c r="H21" s="107">
        <f>(F21+G21)*5/100</f>
        <v>329</v>
      </c>
      <c r="I21" s="104" t="s">
        <v>148</v>
      </c>
      <c r="J21" s="157">
        <f>SUM(F21,G21,H21)*1</f>
        <v>6909</v>
      </c>
    </row>
    <row r="22" spans="1:10" s="93" customFormat="1" ht="11.25" customHeight="1">
      <c r="A22" s="103"/>
      <c r="B22" s="66"/>
      <c r="C22" s="66"/>
      <c r="D22" s="66"/>
      <c r="E22" s="66"/>
      <c r="F22" s="111"/>
      <c r="G22" s="111"/>
      <c r="H22" s="111"/>
      <c r="I22" s="105"/>
      <c r="J22" s="158"/>
    </row>
    <row r="23" spans="1:10" s="93" customFormat="1" ht="23.25" customHeight="1">
      <c r="A23" s="95">
        <v>13</v>
      </c>
      <c r="B23" s="96" t="s">
        <v>35</v>
      </c>
      <c r="C23" s="96" t="s">
        <v>59</v>
      </c>
      <c r="D23" s="96" t="s">
        <v>153</v>
      </c>
      <c r="E23" s="96" t="s">
        <v>107</v>
      </c>
      <c r="F23" s="109">
        <v>5080</v>
      </c>
      <c r="G23" s="109">
        <v>1500</v>
      </c>
      <c r="H23" s="109">
        <f>(F23+G23)*5/100</f>
        <v>329</v>
      </c>
      <c r="I23" s="97" t="s">
        <v>128</v>
      </c>
      <c r="J23" s="159">
        <f>SUM(F23,G23,H23)*6</f>
        <v>41454</v>
      </c>
    </row>
    <row r="24" spans="1:10" s="93" customFormat="1" ht="23.25" customHeight="1">
      <c r="A24" s="160">
        <v>14</v>
      </c>
      <c r="B24" s="161"/>
      <c r="C24" s="161"/>
      <c r="D24" s="161" t="s">
        <v>154</v>
      </c>
      <c r="E24" s="161" t="s">
        <v>107</v>
      </c>
      <c r="F24" s="162">
        <v>5080</v>
      </c>
      <c r="G24" s="162">
        <v>1500</v>
      </c>
      <c r="H24" s="162">
        <f>(F24+G24)*5/100</f>
        <v>329</v>
      </c>
      <c r="I24" s="163" t="s">
        <v>128</v>
      </c>
      <c r="J24" s="164">
        <f>SUM(F24,G24,H24)*6</f>
        <v>41454</v>
      </c>
    </row>
    <row r="25" spans="1:10" s="93" customFormat="1" ht="23.25" customHeight="1">
      <c r="A25" s="98">
        <v>15</v>
      </c>
      <c r="B25" s="99"/>
      <c r="C25" s="99"/>
      <c r="D25" s="99" t="s">
        <v>155</v>
      </c>
      <c r="E25" s="99" t="s">
        <v>107</v>
      </c>
      <c r="F25" s="110">
        <v>5080</v>
      </c>
      <c r="G25" s="110">
        <v>1500</v>
      </c>
      <c r="H25" s="110">
        <f>(F25+G25)*5/100</f>
        <v>329</v>
      </c>
      <c r="I25" s="100" t="s">
        <v>128</v>
      </c>
      <c r="J25" s="165">
        <f>SUM(F25,G25,H25)*6</f>
        <v>41454</v>
      </c>
    </row>
    <row r="26" spans="1:10" s="93" customFormat="1" ht="23.25" customHeight="1">
      <c r="A26" s="103"/>
      <c r="B26" s="66"/>
      <c r="C26" s="66"/>
      <c r="D26" s="66"/>
      <c r="E26" s="66"/>
      <c r="F26" s="111"/>
      <c r="G26" s="111"/>
      <c r="H26" s="111"/>
      <c r="I26" s="101" t="s">
        <v>118</v>
      </c>
      <c r="J26" s="157">
        <f>SUM(J23:J25)</f>
        <v>124362</v>
      </c>
    </row>
    <row r="27" spans="1:10" s="93" customFormat="1" ht="12.75" customHeight="1">
      <c r="A27" s="103"/>
      <c r="B27" s="66"/>
      <c r="C27" s="66"/>
      <c r="D27" s="66"/>
      <c r="E27" s="66"/>
      <c r="F27" s="111"/>
      <c r="G27" s="111"/>
      <c r="H27" s="111"/>
      <c r="I27" s="105"/>
      <c r="J27" s="158"/>
    </row>
    <row r="28" spans="1:10" s="93" customFormat="1" ht="23.25" customHeight="1">
      <c r="A28" s="90">
        <v>16</v>
      </c>
      <c r="B28" s="55" t="s">
        <v>35</v>
      </c>
      <c r="C28" s="55" t="s">
        <v>21</v>
      </c>
      <c r="D28" s="55" t="s">
        <v>156</v>
      </c>
      <c r="E28" s="55" t="s">
        <v>107</v>
      </c>
      <c r="F28" s="107">
        <v>5080</v>
      </c>
      <c r="G28" s="107">
        <v>1500</v>
      </c>
      <c r="H28" s="107">
        <f>(F28+G28)*5/100</f>
        <v>329</v>
      </c>
      <c r="I28" s="104" t="s">
        <v>148</v>
      </c>
      <c r="J28" s="157">
        <f>SUM(F28,G28,H28)*1</f>
        <v>6909</v>
      </c>
    </row>
    <row r="29" spans="1:10" s="93" customFormat="1" ht="12.75" customHeight="1">
      <c r="A29" s="103"/>
      <c r="B29" s="66"/>
      <c r="C29" s="66"/>
      <c r="D29" s="66"/>
      <c r="E29" s="66"/>
      <c r="F29" s="111"/>
      <c r="G29" s="111"/>
      <c r="H29" s="111"/>
      <c r="I29" s="105"/>
      <c r="J29" s="158"/>
    </row>
    <row r="30" spans="1:10" s="93" customFormat="1" ht="23.25" customHeight="1">
      <c r="A30" s="95">
        <v>17</v>
      </c>
      <c r="B30" s="96" t="s">
        <v>30</v>
      </c>
      <c r="C30" s="96" t="s">
        <v>26</v>
      </c>
      <c r="D30" s="96" t="s">
        <v>157</v>
      </c>
      <c r="E30" s="96" t="s">
        <v>107</v>
      </c>
      <c r="F30" s="109">
        <v>5080</v>
      </c>
      <c r="G30" s="109">
        <v>1500</v>
      </c>
      <c r="H30" s="109">
        <f>(F30+G30)*5/100</f>
        <v>329</v>
      </c>
      <c r="I30" s="97" t="s">
        <v>128</v>
      </c>
      <c r="J30" s="159">
        <f>SUM(F30,G30,H30)*6</f>
        <v>41454</v>
      </c>
    </row>
    <row r="31" spans="1:10" s="93" customFormat="1" ht="23.25" customHeight="1">
      <c r="A31" s="98">
        <v>18</v>
      </c>
      <c r="B31" s="99"/>
      <c r="C31" s="99"/>
      <c r="D31" s="99" t="s">
        <v>158</v>
      </c>
      <c r="E31" s="99" t="s">
        <v>107</v>
      </c>
      <c r="F31" s="110">
        <v>5080</v>
      </c>
      <c r="G31" s="110">
        <v>1500</v>
      </c>
      <c r="H31" s="110">
        <f>(F31+G31)*5/100</f>
        <v>329</v>
      </c>
      <c r="I31" s="100" t="s">
        <v>128</v>
      </c>
      <c r="J31" s="165">
        <f>SUM(F31,G31,H31)*6</f>
        <v>41454</v>
      </c>
    </row>
    <row r="32" spans="1:10" s="93" customFormat="1" ht="23.25" customHeight="1">
      <c r="A32" s="103"/>
      <c r="B32" s="66"/>
      <c r="C32" s="66"/>
      <c r="D32" s="66"/>
      <c r="E32" s="66"/>
      <c r="F32" s="111"/>
      <c r="G32" s="111"/>
      <c r="H32" s="111"/>
      <c r="I32" s="101" t="s">
        <v>159</v>
      </c>
      <c r="J32" s="157">
        <f>SUM(J30:J31)</f>
        <v>82908</v>
      </c>
    </row>
    <row r="33" spans="1:10" s="66" customFormat="1" ht="10.5" customHeight="1">
      <c r="A33" s="103"/>
      <c r="F33" s="111"/>
      <c r="G33" s="111"/>
      <c r="H33" s="111"/>
      <c r="I33" s="105"/>
      <c r="J33" s="158"/>
    </row>
    <row r="34" spans="1:10" s="115" customFormat="1" ht="23.25" customHeight="1">
      <c r="A34" s="166"/>
      <c r="B34" s="167"/>
      <c r="C34" s="167"/>
      <c r="D34" s="167"/>
      <c r="E34" s="167"/>
      <c r="F34" s="168"/>
      <c r="G34" s="168"/>
      <c r="H34" s="328" t="s">
        <v>121</v>
      </c>
      <c r="I34" s="328"/>
      <c r="J34" s="169">
        <f>SUM(J8,J12,J15:J21,J26,J28,J32)</f>
        <v>310905</v>
      </c>
    </row>
    <row r="35" spans="1:10" s="115" customFormat="1" ht="23.25" customHeight="1">
      <c r="A35" s="123"/>
      <c r="B35" s="124"/>
      <c r="C35" s="124"/>
      <c r="D35" s="124"/>
      <c r="E35" s="124"/>
      <c r="F35" s="125"/>
      <c r="G35" s="125"/>
      <c r="H35" s="126"/>
      <c r="I35" s="126"/>
      <c r="J35" s="236" t="s">
        <v>173</v>
      </c>
    </row>
    <row r="36" spans="1:10" s="115" customFormat="1" ht="18" customHeight="1">
      <c r="A36" s="123"/>
      <c r="B36" s="124"/>
      <c r="C36" s="124"/>
      <c r="D36" s="124"/>
      <c r="E36" s="124"/>
      <c r="F36" s="125"/>
      <c r="G36" s="125"/>
      <c r="H36" s="126"/>
      <c r="I36" s="126"/>
      <c r="J36" s="127"/>
    </row>
    <row r="37" spans="1:10" s="93" customFormat="1" ht="23.25" customHeight="1">
      <c r="A37" s="95">
        <v>19</v>
      </c>
      <c r="B37" s="96" t="s">
        <v>29</v>
      </c>
      <c r="C37" s="96" t="s">
        <v>12</v>
      </c>
      <c r="D37" s="235" t="s">
        <v>204</v>
      </c>
      <c r="E37" s="96" t="s">
        <v>107</v>
      </c>
      <c r="F37" s="109">
        <v>5080</v>
      </c>
      <c r="G37" s="109">
        <v>1500</v>
      </c>
      <c r="H37" s="109">
        <f>(F37+G37)*5/100</f>
        <v>329</v>
      </c>
      <c r="I37" s="97" t="s">
        <v>128</v>
      </c>
      <c r="J37" s="159">
        <f>SUM(F37,G37,H37)*6</f>
        <v>41454</v>
      </c>
    </row>
    <row r="38" spans="1:10" ht="20.25">
      <c r="A38" s="98">
        <v>20</v>
      </c>
      <c r="B38" s="99"/>
      <c r="C38" s="99"/>
      <c r="D38" s="99" t="s">
        <v>205</v>
      </c>
      <c r="E38" s="99" t="s">
        <v>107</v>
      </c>
      <c r="F38" s="110">
        <v>5080</v>
      </c>
      <c r="G38" s="110">
        <v>1500</v>
      </c>
      <c r="H38" s="110">
        <f>(F38+G38)*5/100</f>
        <v>329</v>
      </c>
      <c r="I38" s="100" t="s">
        <v>128</v>
      </c>
      <c r="J38" s="165">
        <f>SUM(F38,G38,H38)*6</f>
        <v>41454</v>
      </c>
    </row>
    <row r="39" spans="1:10" s="115" customFormat="1" ht="23.25" customHeight="1">
      <c r="A39" s="123"/>
      <c r="B39" s="124"/>
      <c r="C39" s="124"/>
      <c r="D39" s="124"/>
      <c r="E39" s="124"/>
      <c r="F39" s="125"/>
      <c r="G39" s="125"/>
      <c r="H39" s="126"/>
      <c r="I39" s="237" t="s">
        <v>206</v>
      </c>
      <c r="J39" s="169">
        <f>SUM(J37:J38)</f>
        <v>82908</v>
      </c>
    </row>
    <row r="40" spans="1:10" s="115" customFormat="1" ht="23.25" customHeight="1">
      <c r="A40" s="123"/>
      <c r="B40" s="124"/>
      <c r="C40" s="124"/>
      <c r="D40" s="124"/>
      <c r="E40" s="124"/>
      <c r="F40" s="125"/>
      <c r="G40" s="125"/>
      <c r="H40" s="126"/>
      <c r="I40" s="126"/>
      <c r="J40" s="236" t="s">
        <v>183</v>
      </c>
    </row>
    <row r="41" spans="1:10" s="115" customFormat="1" ht="19.5" customHeight="1">
      <c r="A41" s="123"/>
      <c r="B41" s="128" t="s">
        <v>160</v>
      </c>
      <c r="C41" s="124"/>
      <c r="D41" s="124"/>
      <c r="E41" s="124"/>
      <c r="F41" s="125"/>
      <c r="G41" s="125"/>
      <c r="H41" s="126"/>
      <c r="I41" s="126"/>
      <c r="J41" s="127"/>
    </row>
    <row r="42" spans="1:10" s="66" customFormat="1" ht="21" customHeight="1">
      <c r="A42" s="90"/>
      <c r="B42" s="55" t="s">
        <v>30</v>
      </c>
      <c r="C42" s="55" t="s">
        <v>53</v>
      </c>
      <c r="D42" s="238" t="s">
        <v>207</v>
      </c>
      <c r="E42" s="55"/>
      <c r="F42" s="107"/>
      <c r="G42" s="107"/>
      <c r="H42" s="117" t="s">
        <v>16</v>
      </c>
      <c r="I42" s="118"/>
      <c r="J42" s="116">
        <v>0</v>
      </c>
    </row>
    <row r="43" spans="1:10" s="93" customFormat="1" ht="21" customHeight="1">
      <c r="A43" s="90">
        <v>1</v>
      </c>
      <c r="B43" s="55" t="s">
        <v>32</v>
      </c>
      <c r="C43" s="55" t="s">
        <v>49</v>
      </c>
      <c r="D43" s="119" t="s">
        <v>208</v>
      </c>
      <c r="E43" s="120"/>
      <c r="F43" s="121"/>
      <c r="G43" s="122"/>
      <c r="H43" s="117" t="s">
        <v>16</v>
      </c>
      <c r="I43" s="104"/>
      <c r="J43" s="116">
        <v>0</v>
      </c>
    </row>
    <row r="44" spans="1:10" s="93" customFormat="1" ht="21" customHeight="1">
      <c r="A44" s="90">
        <v>2</v>
      </c>
      <c r="B44" s="55" t="s">
        <v>29</v>
      </c>
      <c r="C44" s="55" t="s">
        <v>45</v>
      </c>
      <c r="D44" s="170" t="s">
        <v>17</v>
      </c>
      <c r="E44" s="55"/>
      <c r="F44" s="107"/>
      <c r="G44" s="107"/>
      <c r="H44" s="117" t="s">
        <v>16</v>
      </c>
      <c r="I44" s="104"/>
      <c r="J44" s="116">
        <v>0</v>
      </c>
    </row>
    <row r="45" spans="1:10" s="93" customFormat="1" ht="21" customHeight="1">
      <c r="A45" s="90">
        <v>3</v>
      </c>
      <c r="B45" s="55" t="s">
        <v>36</v>
      </c>
      <c r="C45" s="55" t="s">
        <v>89</v>
      </c>
      <c r="D45" s="170" t="s">
        <v>17</v>
      </c>
      <c r="E45" s="55"/>
      <c r="F45" s="107"/>
      <c r="G45" s="107"/>
      <c r="H45" s="117" t="s">
        <v>16</v>
      </c>
      <c r="I45" s="104"/>
      <c r="J45" s="116">
        <v>0</v>
      </c>
    </row>
  </sheetData>
  <sheetProtection password="CC71" sheet="1" objects="1" scenarios="1" selectLockedCells="1" selectUnlockedCells="1"/>
  <mergeCells count="13"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H34:I34"/>
    <mergeCell ref="I14:J14"/>
  </mergeCells>
  <printOptions/>
  <pageMargins left="0.58" right="0.17" top="0.59" bottom="0.16" header="0.31" footer="0.16"/>
  <pageSetup horizontalDpi="600" verticalDpi="600" orientation="portrait" paperSize="9" scale="90" r:id="rId2"/>
  <headerFooter alignWithMargins="0">
    <oddHeader>&amp;Rหน้าที่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80" zoomScaleNormal="75" zoomScaleSheetLayoutView="80" workbookViewId="0" topLeftCell="A1">
      <pane ySplit="5" topLeftCell="BM6" activePane="bottomLeft" state="frozen"/>
      <selection pane="topLeft" activeCell="A1" sqref="A1"/>
      <selection pane="bottomLeft" activeCell="U1" sqref="U1"/>
    </sheetView>
  </sheetViews>
  <sheetFormatPr defaultColWidth="9.140625" defaultRowHeight="21.75"/>
  <cols>
    <col min="1" max="1" width="4.28125" style="343" customWidth="1"/>
    <col min="2" max="2" width="9.140625" style="343" customWidth="1"/>
    <col min="3" max="3" width="11.28125" style="343" customWidth="1"/>
    <col min="4" max="4" width="8.7109375" style="343" customWidth="1"/>
    <col min="5" max="5" width="18.7109375" style="343" customWidth="1"/>
    <col min="6" max="6" width="6.57421875" style="343" customWidth="1"/>
    <col min="7" max="8" width="6.140625" style="343" customWidth="1"/>
    <col min="9" max="9" width="6.57421875" style="343" customWidth="1"/>
    <col min="10" max="10" width="8.421875" style="343" customWidth="1"/>
    <col min="11" max="11" width="8.140625" style="343" customWidth="1"/>
    <col min="12" max="12" width="6.7109375" style="343" customWidth="1"/>
    <col min="13" max="13" width="8.421875" style="343" customWidth="1"/>
    <col min="14" max="14" width="8.00390625" style="343" customWidth="1"/>
    <col min="15" max="15" width="8.140625" style="343" customWidth="1"/>
    <col min="16" max="16" width="6.7109375" style="343" customWidth="1"/>
    <col min="17" max="17" width="8.421875" style="343" customWidth="1"/>
    <col min="18" max="18" width="8.140625" style="343" customWidth="1"/>
    <col min="19" max="19" width="8.421875" style="343" customWidth="1"/>
    <col min="20" max="16384" width="9.140625" style="343" customWidth="1"/>
  </cols>
  <sheetData>
    <row r="1" spans="1:20" ht="21.75">
      <c r="A1" s="342" t="s">
        <v>244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</row>
    <row r="2" spans="1:20" ht="21.75">
      <c r="A2" s="344" t="s">
        <v>245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0" ht="21.75">
      <c r="A3" s="345"/>
      <c r="B3" s="346"/>
      <c r="C3" s="346"/>
      <c r="D3" s="346"/>
      <c r="E3" s="346"/>
      <c r="F3" s="346"/>
      <c r="G3" s="346"/>
      <c r="H3" s="347"/>
      <c r="I3" s="348" t="s">
        <v>246</v>
      </c>
      <c r="J3" s="349"/>
      <c r="K3" s="349"/>
      <c r="L3" s="349"/>
      <c r="M3" s="349"/>
      <c r="N3" s="349"/>
      <c r="O3" s="349"/>
      <c r="P3" s="349"/>
      <c r="Q3" s="349"/>
      <c r="R3" s="350"/>
      <c r="S3" s="351"/>
      <c r="T3" s="352" t="s">
        <v>247</v>
      </c>
    </row>
    <row r="4" spans="1:20" ht="21.75">
      <c r="A4" s="353" t="s">
        <v>34</v>
      </c>
      <c r="B4" s="354" t="s">
        <v>27</v>
      </c>
      <c r="C4" s="354" t="s">
        <v>28</v>
      </c>
      <c r="D4" s="354" t="s">
        <v>248</v>
      </c>
      <c r="E4" s="353" t="s">
        <v>40</v>
      </c>
      <c r="F4" s="353" t="s">
        <v>41</v>
      </c>
      <c r="G4" s="355" t="s">
        <v>56</v>
      </c>
      <c r="H4" s="356"/>
      <c r="I4" s="357" t="s">
        <v>68</v>
      </c>
      <c r="J4" s="358"/>
      <c r="K4" s="359"/>
      <c r="L4" s="360" t="s">
        <v>42</v>
      </c>
      <c r="M4" s="361"/>
      <c r="N4" s="361"/>
      <c r="O4" s="362" t="s">
        <v>103</v>
      </c>
      <c r="P4" s="360" t="s">
        <v>106</v>
      </c>
      <c r="Q4" s="361"/>
      <c r="R4" s="363"/>
      <c r="S4" s="364" t="s">
        <v>39</v>
      </c>
      <c r="T4" s="365" t="s">
        <v>249</v>
      </c>
    </row>
    <row r="5" spans="1:20" ht="21.75">
      <c r="A5" s="366"/>
      <c r="B5" s="367"/>
      <c r="C5" s="367"/>
      <c r="D5" s="367"/>
      <c r="E5" s="366"/>
      <c r="F5" s="366"/>
      <c r="G5" s="336" t="s">
        <v>107</v>
      </c>
      <c r="H5" s="336" t="s">
        <v>250</v>
      </c>
      <c r="I5" s="368" t="s">
        <v>251</v>
      </c>
      <c r="J5" s="337" t="s">
        <v>252</v>
      </c>
      <c r="K5" s="369" t="s">
        <v>253</v>
      </c>
      <c r="L5" s="337" t="s">
        <v>251</v>
      </c>
      <c r="M5" s="337" t="s">
        <v>252</v>
      </c>
      <c r="N5" s="337" t="s">
        <v>254</v>
      </c>
      <c r="O5" s="369" t="s">
        <v>255</v>
      </c>
      <c r="P5" s="337" t="s">
        <v>251</v>
      </c>
      <c r="Q5" s="337" t="s">
        <v>252</v>
      </c>
      <c r="R5" s="369" t="s">
        <v>256</v>
      </c>
      <c r="S5" s="370"/>
      <c r="T5" s="371" t="s">
        <v>257</v>
      </c>
    </row>
    <row r="6" spans="1:20" ht="21.75">
      <c r="A6" s="372">
        <v>1</v>
      </c>
      <c r="B6" s="338" t="s">
        <v>57</v>
      </c>
      <c r="C6" s="338" t="s">
        <v>174</v>
      </c>
      <c r="D6" s="338" t="s">
        <v>258</v>
      </c>
      <c r="E6" s="338" t="s">
        <v>259</v>
      </c>
      <c r="F6" s="372" t="s">
        <v>260</v>
      </c>
      <c r="G6" s="373"/>
      <c r="H6" s="374" t="s">
        <v>261</v>
      </c>
      <c r="I6" s="375">
        <v>6980</v>
      </c>
      <c r="J6" s="376" t="s">
        <v>262</v>
      </c>
      <c r="K6" s="377">
        <f>I6*6</f>
        <v>41880</v>
      </c>
      <c r="L6" s="375">
        <v>1500</v>
      </c>
      <c r="M6" s="376" t="s">
        <v>262</v>
      </c>
      <c r="N6" s="378">
        <f>L6*6</f>
        <v>9000</v>
      </c>
      <c r="O6" s="377">
        <f>+K6+N6</f>
        <v>50880</v>
      </c>
      <c r="P6" s="375">
        <f>(I6+L6-U6)*5/100</f>
        <v>424</v>
      </c>
      <c r="Q6" s="376" t="s">
        <v>262</v>
      </c>
      <c r="R6" s="377">
        <f>P6*6</f>
        <v>2544</v>
      </c>
      <c r="S6" s="375">
        <f>SUM(K6,N6,R6)</f>
        <v>53424</v>
      </c>
      <c r="T6" s="379">
        <f>(8200*6)-O6</f>
        <v>-1680</v>
      </c>
    </row>
    <row r="7" spans="1:20" ht="21.75">
      <c r="A7" s="380">
        <v>2</v>
      </c>
      <c r="B7" s="372">
        <v>1</v>
      </c>
      <c r="C7" s="381"/>
      <c r="D7" s="381"/>
      <c r="E7" s="381" t="s">
        <v>263</v>
      </c>
      <c r="F7" s="380" t="s">
        <v>260</v>
      </c>
      <c r="G7" s="382"/>
      <c r="H7" s="374" t="s">
        <v>261</v>
      </c>
      <c r="I7" s="375">
        <v>6980</v>
      </c>
      <c r="J7" s="376" t="s">
        <v>262</v>
      </c>
      <c r="K7" s="377">
        <f>I7*6</f>
        <v>41880</v>
      </c>
      <c r="L7" s="375">
        <v>1500</v>
      </c>
      <c r="M7" s="376" t="s">
        <v>262</v>
      </c>
      <c r="N7" s="378">
        <f>L7*6</f>
        <v>9000</v>
      </c>
      <c r="O7" s="377">
        <f>+K7+N7</f>
        <v>50880</v>
      </c>
      <c r="P7" s="375">
        <f>(I7+L7-U7)*5/100</f>
        <v>424</v>
      </c>
      <c r="Q7" s="376" t="s">
        <v>262</v>
      </c>
      <c r="R7" s="377">
        <f>P7*6</f>
        <v>2544</v>
      </c>
      <c r="S7" s="375">
        <f>SUM(K7,N7,R7)</f>
        <v>53424</v>
      </c>
      <c r="T7" s="379">
        <f>(8200*6)-O7</f>
        <v>-1680</v>
      </c>
    </row>
    <row r="8" spans="1:20" ht="21.75">
      <c r="A8" s="372">
        <v>3</v>
      </c>
      <c r="B8" s="338"/>
      <c r="C8" s="338"/>
      <c r="D8" s="338" t="s">
        <v>264</v>
      </c>
      <c r="E8" s="338" t="s">
        <v>265</v>
      </c>
      <c r="F8" s="380" t="s">
        <v>260</v>
      </c>
      <c r="G8" s="373"/>
      <c r="H8" s="374" t="s">
        <v>261</v>
      </c>
      <c r="I8" s="375">
        <v>6710</v>
      </c>
      <c r="J8" s="376" t="s">
        <v>262</v>
      </c>
      <c r="K8" s="377">
        <f>I8*6</f>
        <v>40260</v>
      </c>
      <c r="L8" s="375">
        <v>1500</v>
      </c>
      <c r="M8" s="376" t="s">
        <v>262</v>
      </c>
      <c r="N8" s="378">
        <f>L8*6</f>
        <v>9000</v>
      </c>
      <c r="O8" s="377">
        <f>+K8+N8</f>
        <v>49260</v>
      </c>
      <c r="P8" s="375">
        <f>(I8+L8-U8)*5/100</f>
        <v>410.5</v>
      </c>
      <c r="Q8" s="376" t="s">
        <v>262</v>
      </c>
      <c r="R8" s="377">
        <f>P8*6</f>
        <v>2463</v>
      </c>
      <c r="S8" s="375">
        <f>SUM(K8,N8,R8)</f>
        <v>51723</v>
      </c>
      <c r="T8" s="379">
        <f>(8200*6)-O8</f>
        <v>-60</v>
      </c>
    </row>
    <row r="9" spans="1:20" ht="21.75">
      <c r="A9" s="380"/>
      <c r="B9" s="372"/>
      <c r="C9" s="381"/>
      <c r="D9" s="381"/>
      <c r="E9" s="381"/>
      <c r="F9" s="380"/>
      <c r="G9" s="374"/>
      <c r="H9" s="374"/>
      <c r="I9" s="375"/>
      <c r="J9" s="376"/>
      <c r="K9" s="377"/>
      <c r="L9" s="375"/>
      <c r="M9" s="376"/>
      <c r="N9" s="378"/>
      <c r="O9" s="377"/>
      <c r="P9" s="375"/>
      <c r="Q9" s="376"/>
      <c r="R9" s="377"/>
      <c r="S9" s="375"/>
      <c r="T9" s="379"/>
    </row>
    <row r="10" spans="1:20" ht="21.75">
      <c r="A10" s="383"/>
      <c r="B10" s="384" t="s">
        <v>266</v>
      </c>
      <c r="C10" s="385"/>
      <c r="D10" s="385"/>
      <c r="E10" s="386"/>
      <c r="F10" s="383"/>
      <c r="G10" s="387"/>
      <c r="H10" s="388"/>
      <c r="I10" s="389">
        <f>SUM(I6:I9)</f>
        <v>20670</v>
      </c>
      <c r="J10" s="389">
        <f aca="true" t="shared" si="0" ref="J10:P10">SUM(J6:J9)</f>
        <v>0</v>
      </c>
      <c r="K10" s="389">
        <f t="shared" si="0"/>
        <v>124020</v>
      </c>
      <c r="L10" s="389">
        <f t="shared" si="0"/>
        <v>4500</v>
      </c>
      <c r="M10" s="389">
        <f t="shared" si="0"/>
        <v>0</v>
      </c>
      <c r="N10" s="389">
        <f t="shared" si="0"/>
        <v>27000</v>
      </c>
      <c r="O10" s="389">
        <f t="shared" si="0"/>
        <v>151020</v>
      </c>
      <c r="P10" s="389">
        <f t="shared" si="0"/>
        <v>1258.5</v>
      </c>
      <c r="Q10" s="389">
        <f>SUM(Q6:Q9)</f>
        <v>0</v>
      </c>
      <c r="R10" s="389">
        <f>SUM(R6:R9)</f>
        <v>7551</v>
      </c>
      <c r="S10" s="389">
        <f>SUM(S6:S9)</f>
        <v>158571</v>
      </c>
      <c r="T10" s="389">
        <f>SUM(T6:T9)</f>
        <v>-3420</v>
      </c>
    </row>
    <row r="11" spans="1:20" ht="22.5" thickBot="1">
      <c r="A11" s="390"/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1" t="s">
        <v>267</v>
      </c>
      <c r="R11" s="392"/>
      <c r="S11" s="392">
        <f>+S10+T10</f>
        <v>155151</v>
      </c>
      <c r="T11" s="393"/>
    </row>
    <row r="12" spans="1:20" ht="22.5" thickTop="1">
      <c r="A12" s="394">
        <v>1</v>
      </c>
      <c r="B12" s="339" t="s">
        <v>176</v>
      </c>
      <c r="C12" s="339" t="s">
        <v>268</v>
      </c>
      <c r="D12" s="339" t="s">
        <v>269</v>
      </c>
      <c r="E12" s="339" t="s">
        <v>270</v>
      </c>
      <c r="F12" s="394" t="s">
        <v>260</v>
      </c>
      <c r="G12" s="395"/>
      <c r="H12" s="396" t="s">
        <v>261</v>
      </c>
      <c r="I12" s="397">
        <v>5760</v>
      </c>
      <c r="J12" s="398" t="s">
        <v>262</v>
      </c>
      <c r="K12" s="399">
        <f aca="true" t="shared" si="1" ref="K12:K19">I12*6</f>
        <v>34560</v>
      </c>
      <c r="L12" s="397">
        <f>8200-I12</f>
        <v>2440</v>
      </c>
      <c r="M12" s="398" t="s">
        <v>262</v>
      </c>
      <c r="N12" s="400">
        <f aca="true" t="shared" si="2" ref="N12:N19">L12*6</f>
        <v>14640</v>
      </c>
      <c r="O12" s="399">
        <f aca="true" t="shared" si="3" ref="O12:O19">+K12+N12</f>
        <v>49200</v>
      </c>
      <c r="P12" s="397">
        <f aca="true" t="shared" si="4" ref="P12:P19">(I12+L12-U12)*5/100</f>
        <v>410</v>
      </c>
      <c r="Q12" s="376" t="s">
        <v>262</v>
      </c>
      <c r="R12" s="377">
        <f aca="true" t="shared" si="5" ref="R12:R19">P12*6</f>
        <v>2460</v>
      </c>
      <c r="S12" s="375">
        <f aca="true" t="shared" si="6" ref="S12:S19">SUM(K12,N12,R12)</f>
        <v>51660</v>
      </c>
      <c r="T12" s="379">
        <f aca="true" t="shared" si="7" ref="T12:T19">(8200*6)-O12</f>
        <v>0</v>
      </c>
    </row>
    <row r="13" spans="1:20" ht="21.75">
      <c r="A13" s="380">
        <v>2</v>
      </c>
      <c r="B13" s="372">
        <v>2</v>
      </c>
      <c r="C13" s="381"/>
      <c r="D13" s="381"/>
      <c r="E13" s="381" t="s">
        <v>271</v>
      </c>
      <c r="F13" s="380" t="s">
        <v>260</v>
      </c>
      <c r="G13" s="382"/>
      <c r="H13" s="374" t="s">
        <v>261</v>
      </c>
      <c r="I13" s="375">
        <v>5970</v>
      </c>
      <c r="J13" s="376" t="s">
        <v>262</v>
      </c>
      <c r="K13" s="377">
        <f t="shared" si="1"/>
        <v>35820</v>
      </c>
      <c r="L13" s="375">
        <f aca="true" t="shared" si="8" ref="L13:L19">8200-I13</f>
        <v>2230</v>
      </c>
      <c r="M13" s="376" t="s">
        <v>262</v>
      </c>
      <c r="N13" s="378">
        <f t="shared" si="2"/>
        <v>13380</v>
      </c>
      <c r="O13" s="377">
        <f t="shared" si="3"/>
        <v>49200</v>
      </c>
      <c r="P13" s="375">
        <f t="shared" si="4"/>
        <v>410</v>
      </c>
      <c r="Q13" s="376" t="s">
        <v>262</v>
      </c>
      <c r="R13" s="377">
        <f t="shared" si="5"/>
        <v>2460</v>
      </c>
      <c r="S13" s="375">
        <f t="shared" si="6"/>
        <v>51660</v>
      </c>
      <c r="T13" s="379">
        <f t="shared" si="7"/>
        <v>0</v>
      </c>
    </row>
    <row r="14" spans="1:20" ht="21.75">
      <c r="A14" s="372">
        <v>3</v>
      </c>
      <c r="B14" s="338"/>
      <c r="C14" s="338"/>
      <c r="D14" s="338"/>
      <c r="E14" s="338" t="s">
        <v>272</v>
      </c>
      <c r="F14" s="380" t="s">
        <v>260</v>
      </c>
      <c r="G14" s="373"/>
      <c r="H14" s="374" t="s">
        <v>261</v>
      </c>
      <c r="I14" s="375">
        <v>5970</v>
      </c>
      <c r="J14" s="376" t="s">
        <v>262</v>
      </c>
      <c r="K14" s="377">
        <f t="shared" si="1"/>
        <v>35820</v>
      </c>
      <c r="L14" s="375">
        <f t="shared" si="8"/>
        <v>2230</v>
      </c>
      <c r="M14" s="376" t="s">
        <v>262</v>
      </c>
      <c r="N14" s="378">
        <f t="shared" si="2"/>
        <v>13380</v>
      </c>
      <c r="O14" s="377">
        <f t="shared" si="3"/>
        <v>49200</v>
      </c>
      <c r="P14" s="375">
        <f t="shared" si="4"/>
        <v>410</v>
      </c>
      <c r="Q14" s="376" t="s">
        <v>262</v>
      </c>
      <c r="R14" s="377">
        <f t="shared" si="5"/>
        <v>2460</v>
      </c>
      <c r="S14" s="375">
        <f t="shared" si="6"/>
        <v>51660</v>
      </c>
      <c r="T14" s="379">
        <f t="shared" si="7"/>
        <v>0</v>
      </c>
    </row>
    <row r="15" spans="1:20" ht="21.75">
      <c r="A15" s="380">
        <v>4</v>
      </c>
      <c r="B15" s="338"/>
      <c r="C15" s="338"/>
      <c r="D15" s="338"/>
      <c r="E15" s="338" t="s">
        <v>273</v>
      </c>
      <c r="F15" s="372" t="s">
        <v>260</v>
      </c>
      <c r="G15" s="373"/>
      <c r="H15" s="374" t="s">
        <v>261</v>
      </c>
      <c r="I15" s="375">
        <v>6710</v>
      </c>
      <c r="J15" s="376" t="s">
        <v>262</v>
      </c>
      <c r="K15" s="377">
        <f t="shared" si="1"/>
        <v>40260</v>
      </c>
      <c r="L15" s="375">
        <f t="shared" si="8"/>
        <v>1490</v>
      </c>
      <c r="M15" s="376" t="s">
        <v>262</v>
      </c>
      <c r="N15" s="378">
        <f t="shared" si="2"/>
        <v>8940</v>
      </c>
      <c r="O15" s="377">
        <f t="shared" si="3"/>
        <v>49200</v>
      </c>
      <c r="P15" s="375">
        <f t="shared" si="4"/>
        <v>410</v>
      </c>
      <c r="Q15" s="376" t="s">
        <v>262</v>
      </c>
      <c r="R15" s="377">
        <f t="shared" si="5"/>
        <v>2460</v>
      </c>
      <c r="S15" s="375">
        <f t="shared" si="6"/>
        <v>51660</v>
      </c>
      <c r="T15" s="379">
        <f t="shared" si="7"/>
        <v>0</v>
      </c>
    </row>
    <row r="16" spans="1:20" ht="21.75">
      <c r="A16" s="372">
        <v>5</v>
      </c>
      <c r="B16" s="372"/>
      <c r="C16" s="381"/>
      <c r="D16" s="381"/>
      <c r="E16" s="381" t="s">
        <v>274</v>
      </c>
      <c r="F16" s="380" t="s">
        <v>260</v>
      </c>
      <c r="G16" s="382"/>
      <c r="H16" s="374" t="s">
        <v>261</v>
      </c>
      <c r="I16" s="375">
        <v>5970</v>
      </c>
      <c r="J16" s="376" t="s">
        <v>262</v>
      </c>
      <c r="K16" s="377">
        <f t="shared" si="1"/>
        <v>35820</v>
      </c>
      <c r="L16" s="375">
        <f t="shared" si="8"/>
        <v>2230</v>
      </c>
      <c r="M16" s="376" t="s">
        <v>262</v>
      </c>
      <c r="N16" s="378">
        <f t="shared" si="2"/>
        <v>13380</v>
      </c>
      <c r="O16" s="377">
        <f t="shared" si="3"/>
        <v>49200</v>
      </c>
      <c r="P16" s="375">
        <f t="shared" si="4"/>
        <v>410</v>
      </c>
      <c r="Q16" s="376" t="s">
        <v>262</v>
      </c>
      <c r="R16" s="377">
        <f t="shared" si="5"/>
        <v>2460</v>
      </c>
      <c r="S16" s="375">
        <f t="shared" si="6"/>
        <v>51660</v>
      </c>
      <c r="T16" s="379">
        <f t="shared" si="7"/>
        <v>0</v>
      </c>
    </row>
    <row r="17" spans="1:20" ht="21.75">
      <c r="A17" s="380">
        <v>6</v>
      </c>
      <c r="B17" s="338"/>
      <c r="C17" s="338"/>
      <c r="D17" s="338"/>
      <c r="E17" s="338" t="s">
        <v>275</v>
      </c>
      <c r="F17" s="380" t="s">
        <v>260</v>
      </c>
      <c r="G17" s="373"/>
      <c r="H17" s="374" t="s">
        <v>261</v>
      </c>
      <c r="I17" s="375">
        <v>5760</v>
      </c>
      <c r="J17" s="376" t="s">
        <v>262</v>
      </c>
      <c r="K17" s="377">
        <f t="shared" si="1"/>
        <v>34560</v>
      </c>
      <c r="L17" s="375">
        <f t="shared" si="8"/>
        <v>2440</v>
      </c>
      <c r="M17" s="376" t="s">
        <v>262</v>
      </c>
      <c r="N17" s="378">
        <f t="shared" si="2"/>
        <v>14640</v>
      </c>
      <c r="O17" s="377">
        <f t="shared" si="3"/>
        <v>49200</v>
      </c>
      <c r="P17" s="375">
        <f t="shared" si="4"/>
        <v>410</v>
      </c>
      <c r="Q17" s="376" t="s">
        <v>262</v>
      </c>
      <c r="R17" s="377">
        <f t="shared" si="5"/>
        <v>2460</v>
      </c>
      <c r="S17" s="375">
        <f t="shared" si="6"/>
        <v>51660</v>
      </c>
      <c r="T17" s="379">
        <f t="shared" si="7"/>
        <v>0</v>
      </c>
    </row>
    <row r="18" spans="1:20" ht="21.75">
      <c r="A18" s="372">
        <v>7</v>
      </c>
      <c r="B18" s="372"/>
      <c r="C18" s="381"/>
      <c r="D18" s="381" t="s">
        <v>269</v>
      </c>
      <c r="E18" s="381" t="s">
        <v>276</v>
      </c>
      <c r="F18" s="380" t="s">
        <v>260</v>
      </c>
      <c r="G18" s="382"/>
      <c r="H18" s="374" t="s">
        <v>261</v>
      </c>
      <c r="I18" s="375">
        <v>6460</v>
      </c>
      <c r="J18" s="376" t="s">
        <v>262</v>
      </c>
      <c r="K18" s="377">
        <f t="shared" si="1"/>
        <v>38760</v>
      </c>
      <c r="L18" s="375">
        <f t="shared" si="8"/>
        <v>1740</v>
      </c>
      <c r="M18" s="376" t="s">
        <v>262</v>
      </c>
      <c r="N18" s="378">
        <f t="shared" si="2"/>
        <v>10440</v>
      </c>
      <c r="O18" s="377">
        <f t="shared" si="3"/>
        <v>49200</v>
      </c>
      <c r="P18" s="375">
        <f t="shared" si="4"/>
        <v>410</v>
      </c>
      <c r="Q18" s="376" t="s">
        <v>262</v>
      </c>
      <c r="R18" s="377">
        <f t="shared" si="5"/>
        <v>2460</v>
      </c>
      <c r="S18" s="375">
        <f t="shared" si="6"/>
        <v>51660</v>
      </c>
      <c r="T18" s="379">
        <f t="shared" si="7"/>
        <v>0</v>
      </c>
    </row>
    <row r="19" spans="1:20" ht="21.75">
      <c r="A19" s="380">
        <v>8</v>
      </c>
      <c r="B19" s="338"/>
      <c r="C19" s="338"/>
      <c r="D19" s="338"/>
      <c r="E19" s="338" t="s">
        <v>277</v>
      </c>
      <c r="F19" s="380" t="s">
        <v>260</v>
      </c>
      <c r="G19" s="373"/>
      <c r="H19" s="374" t="s">
        <v>261</v>
      </c>
      <c r="I19" s="375">
        <v>5970</v>
      </c>
      <c r="J19" s="376" t="s">
        <v>262</v>
      </c>
      <c r="K19" s="377">
        <f t="shared" si="1"/>
        <v>35820</v>
      </c>
      <c r="L19" s="375">
        <f t="shared" si="8"/>
        <v>2230</v>
      </c>
      <c r="M19" s="376" t="s">
        <v>262</v>
      </c>
      <c r="N19" s="378">
        <f t="shared" si="2"/>
        <v>13380</v>
      </c>
      <c r="O19" s="377">
        <f t="shared" si="3"/>
        <v>49200</v>
      </c>
      <c r="P19" s="375">
        <f t="shared" si="4"/>
        <v>410</v>
      </c>
      <c r="Q19" s="376" t="s">
        <v>262</v>
      </c>
      <c r="R19" s="377">
        <f t="shared" si="5"/>
        <v>2460</v>
      </c>
      <c r="S19" s="375">
        <f t="shared" si="6"/>
        <v>51660</v>
      </c>
      <c r="T19" s="379">
        <f t="shared" si="7"/>
        <v>0</v>
      </c>
    </row>
    <row r="20" spans="1:20" ht="21.75">
      <c r="A20" s="383"/>
      <c r="B20" s="384" t="s">
        <v>278</v>
      </c>
      <c r="C20" s="385"/>
      <c r="D20" s="385"/>
      <c r="E20" s="386"/>
      <c r="F20" s="383"/>
      <c r="G20" s="387"/>
      <c r="H20" s="388"/>
      <c r="I20" s="389">
        <f>SUM(I12:I19)</f>
        <v>48570</v>
      </c>
      <c r="J20" s="389">
        <f aca="true" t="shared" si="9" ref="J20:T20">SUM(J12:J19)</f>
        <v>0</v>
      </c>
      <c r="K20" s="389">
        <f t="shared" si="9"/>
        <v>291420</v>
      </c>
      <c r="L20" s="389">
        <f t="shared" si="9"/>
        <v>17030</v>
      </c>
      <c r="M20" s="389">
        <f t="shared" si="9"/>
        <v>0</v>
      </c>
      <c r="N20" s="389">
        <f t="shared" si="9"/>
        <v>102180</v>
      </c>
      <c r="O20" s="389">
        <f t="shared" si="9"/>
        <v>393600</v>
      </c>
      <c r="P20" s="389">
        <f t="shared" si="9"/>
        <v>3280</v>
      </c>
      <c r="Q20" s="389">
        <f t="shared" si="9"/>
        <v>0</v>
      </c>
      <c r="R20" s="389">
        <f t="shared" si="9"/>
        <v>19680</v>
      </c>
      <c r="S20" s="389">
        <f t="shared" si="9"/>
        <v>413280</v>
      </c>
      <c r="T20" s="389">
        <f t="shared" si="9"/>
        <v>0</v>
      </c>
    </row>
    <row r="21" spans="1:20" ht="22.5" thickBot="1">
      <c r="A21" s="390"/>
      <c r="B21" s="390"/>
      <c r="C21" s="390"/>
      <c r="D21" s="390"/>
      <c r="E21" s="390"/>
      <c r="F21" s="390"/>
      <c r="G21" s="390"/>
      <c r="H21" s="390"/>
      <c r="I21" s="401"/>
      <c r="J21" s="390"/>
      <c r="K21" s="390"/>
      <c r="L21" s="390"/>
      <c r="M21" s="390"/>
      <c r="N21" s="390"/>
      <c r="O21" s="390"/>
      <c r="P21" s="390"/>
      <c r="Q21" s="391" t="s">
        <v>267</v>
      </c>
      <c r="R21" s="392"/>
      <c r="S21" s="392">
        <f>+S20+T20</f>
        <v>413280</v>
      </c>
      <c r="T21" s="393"/>
    </row>
    <row r="22" spans="1:20" ht="22.5" thickTop="1">
      <c r="A22" s="394">
        <v>1</v>
      </c>
      <c r="B22" s="339" t="s">
        <v>176</v>
      </c>
      <c r="C22" s="339" t="s">
        <v>178</v>
      </c>
      <c r="D22" s="339" t="s">
        <v>279</v>
      </c>
      <c r="E22" s="339" t="s">
        <v>280</v>
      </c>
      <c r="F22" s="394" t="s">
        <v>260</v>
      </c>
      <c r="G22" s="396" t="s">
        <v>261</v>
      </c>
      <c r="H22" s="396"/>
      <c r="I22" s="397">
        <v>5080</v>
      </c>
      <c r="J22" s="398" t="s">
        <v>281</v>
      </c>
      <c r="K22" s="399">
        <f>5080*0.928571428571429</f>
        <v>4717.142857142857</v>
      </c>
      <c r="L22" s="397">
        <v>1500</v>
      </c>
      <c r="M22" s="398" t="s">
        <v>281</v>
      </c>
      <c r="N22" s="400">
        <f>1500*0.928571428571429</f>
        <v>1392.857142857143</v>
      </c>
      <c r="O22" s="399">
        <f aca="true" t="shared" si="10" ref="O22:O29">+K22+N22</f>
        <v>6110</v>
      </c>
      <c r="P22" s="397">
        <f aca="true" t="shared" si="11" ref="P22:P29">(I22+L22-U22)*5/100</f>
        <v>329</v>
      </c>
      <c r="Q22" s="376" t="s">
        <v>281</v>
      </c>
      <c r="R22" s="377">
        <f>329*0.928571428571429</f>
        <v>305.5</v>
      </c>
      <c r="S22" s="375">
        <f aca="true" t="shared" si="12" ref="S22:S29">SUM(K22,N22,R22)</f>
        <v>6415.5</v>
      </c>
      <c r="T22" s="379"/>
    </row>
    <row r="23" spans="1:20" ht="21.75">
      <c r="A23" s="380">
        <v>2</v>
      </c>
      <c r="B23" s="372">
        <v>3</v>
      </c>
      <c r="C23" s="381" t="s">
        <v>282</v>
      </c>
      <c r="D23" s="381"/>
      <c r="E23" s="381" t="s">
        <v>283</v>
      </c>
      <c r="F23" s="380" t="s">
        <v>260</v>
      </c>
      <c r="G23" s="374" t="s">
        <v>261</v>
      </c>
      <c r="H23" s="374"/>
      <c r="I23" s="375">
        <v>5080</v>
      </c>
      <c r="J23" s="376" t="s">
        <v>281</v>
      </c>
      <c r="K23" s="377">
        <f>5080*0.928571428571429</f>
        <v>4717.142857142857</v>
      </c>
      <c r="L23" s="375">
        <v>1500</v>
      </c>
      <c r="M23" s="376" t="s">
        <v>281</v>
      </c>
      <c r="N23" s="378">
        <f>1500*0.928571428571429</f>
        <v>1392.857142857143</v>
      </c>
      <c r="O23" s="377">
        <f t="shared" si="10"/>
        <v>6110</v>
      </c>
      <c r="P23" s="375">
        <f t="shared" si="11"/>
        <v>329</v>
      </c>
      <c r="Q23" s="376" t="s">
        <v>281</v>
      </c>
      <c r="R23" s="377">
        <f>329*0.928571428571429</f>
        <v>305.5</v>
      </c>
      <c r="S23" s="375">
        <f t="shared" si="12"/>
        <v>6415.5</v>
      </c>
      <c r="T23" s="379"/>
    </row>
    <row r="24" spans="1:20" ht="21.75">
      <c r="A24" s="372">
        <v>3</v>
      </c>
      <c r="B24" s="338"/>
      <c r="C24" s="338"/>
      <c r="D24" s="338"/>
      <c r="E24" s="338" t="s">
        <v>284</v>
      </c>
      <c r="F24" s="380" t="s">
        <v>260</v>
      </c>
      <c r="G24" s="374" t="s">
        <v>261</v>
      </c>
      <c r="H24" s="374"/>
      <c r="I24" s="375">
        <v>5080</v>
      </c>
      <c r="J24" s="376" t="s">
        <v>281</v>
      </c>
      <c r="K24" s="377">
        <f>5080*0.928571428571429</f>
        <v>4717.142857142857</v>
      </c>
      <c r="L24" s="375">
        <v>1500</v>
      </c>
      <c r="M24" s="376" t="s">
        <v>281</v>
      </c>
      <c r="N24" s="378">
        <f>1500*0.928571428571429</f>
        <v>1392.857142857143</v>
      </c>
      <c r="O24" s="377">
        <f t="shared" si="10"/>
        <v>6110</v>
      </c>
      <c r="P24" s="375">
        <f t="shared" si="11"/>
        <v>329</v>
      </c>
      <c r="Q24" s="376" t="s">
        <v>281</v>
      </c>
      <c r="R24" s="377">
        <f>329*0.928571428571429</f>
        <v>305.5</v>
      </c>
      <c r="S24" s="375">
        <f t="shared" si="12"/>
        <v>6415.5</v>
      </c>
      <c r="T24" s="379"/>
    </row>
    <row r="25" spans="1:20" ht="21.75">
      <c r="A25" s="380">
        <v>4</v>
      </c>
      <c r="B25" s="338"/>
      <c r="C25" s="338"/>
      <c r="D25" s="338"/>
      <c r="E25" s="338" t="s">
        <v>285</v>
      </c>
      <c r="F25" s="372" t="s">
        <v>260</v>
      </c>
      <c r="G25" s="374" t="s">
        <v>261</v>
      </c>
      <c r="H25" s="374"/>
      <c r="I25" s="375">
        <v>5080</v>
      </c>
      <c r="J25" s="376" t="s">
        <v>281</v>
      </c>
      <c r="K25" s="377">
        <f>5080*0.928571428571429</f>
        <v>4717.142857142857</v>
      </c>
      <c r="L25" s="375">
        <v>1500</v>
      </c>
      <c r="M25" s="376" t="s">
        <v>281</v>
      </c>
      <c r="N25" s="378">
        <f>1500*0.928571428571429</f>
        <v>1392.857142857143</v>
      </c>
      <c r="O25" s="377">
        <f t="shared" si="10"/>
        <v>6110</v>
      </c>
      <c r="P25" s="375">
        <f t="shared" si="11"/>
        <v>329</v>
      </c>
      <c r="Q25" s="376" t="s">
        <v>281</v>
      </c>
      <c r="R25" s="377">
        <f>329*0.928571428571429</f>
        <v>305.5</v>
      </c>
      <c r="S25" s="375">
        <f t="shared" si="12"/>
        <v>6415.5</v>
      </c>
      <c r="T25" s="379"/>
    </row>
    <row r="26" spans="1:20" ht="21.75">
      <c r="A26" s="372">
        <v>1</v>
      </c>
      <c r="B26" s="338" t="s">
        <v>176</v>
      </c>
      <c r="C26" s="338" t="s">
        <v>178</v>
      </c>
      <c r="D26" s="338" t="s">
        <v>279</v>
      </c>
      <c r="E26" s="338" t="s">
        <v>280</v>
      </c>
      <c r="F26" s="372" t="s">
        <v>260</v>
      </c>
      <c r="G26" s="374" t="s">
        <v>261</v>
      </c>
      <c r="H26" s="374"/>
      <c r="I26" s="375">
        <v>5080</v>
      </c>
      <c r="J26" s="376" t="s">
        <v>286</v>
      </c>
      <c r="K26" s="377">
        <f>I26*1</f>
        <v>5080</v>
      </c>
      <c r="L26" s="375">
        <v>1500</v>
      </c>
      <c r="M26" s="376" t="s">
        <v>286</v>
      </c>
      <c r="N26" s="378">
        <f>L26*1</f>
        <v>1500</v>
      </c>
      <c r="O26" s="377">
        <f t="shared" si="10"/>
        <v>6580</v>
      </c>
      <c r="P26" s="375">
        <f t="shared" si="11"/>
        <v>329</v>
      </c>
      <c r="Q26" s="376" t="s">
        <v>286</v>
      </c>
      <c r="R26" s="377">
        <f>P26*1</f>
        <v>329</v>
      </c>
      <c r="S26" s="375">
        <f t="shared" si="12"/>
        <v>6909</v>
      </c>
      <c r="T26" s="379">
        <f>(6580*1)-O26</f>
        <v>0</v>
      </c>
    </row>
    <row r="27" spans="1:20" ht="21.75">
      <c r="A27" s="380">
        <v>2</v>
      </c>
      <c r="B27" s="372"/>
      <c r="C27" s="381" t="s">
        <v>282</v>
      </c>
      <c r="D27" s="381"/>
      <c r="E27" s="381" t="s">
        <v>283</v>
      </c>
      <c r="F27" s="380" t="s">
        <v>260</v>
      </c>
      <c r="G27" s="374" t="s">
        <v>261</v>
      </c>
      <c r="H27" s="374"/>
      <c r="I27" s="375">
        <v>5080</v>
      </c>
      <c r="J27" s="376" t="s">
        <v>286</v>
      </c>
      <c r="K27" s="377">
        <f>I27*1</f>
        <v>5080</v>
      </c>
      <c r="L27" s="375">
        <v>1500</v>
      </c>
      <c r="M27" s="376" t="s">
        <v>286</v>
      </c>
      <c r="N27" s="378">
        <f>L27*1</f>
        <v>1500</v>
      </c>
      <c r="O27" s="377">
        <f t="shared" si="10"/>
        <v>6580</v>
      </c>
      <c r="P27" s="375">
        <f t="shared" si="11"/>
        <v>329</v>
      </c>
      <c r="Q27" s="376" t="s">
        <v>286</v>
      </c>
      <c r="R27" s="377">
        <f>P27*1</f>
        <v>329</v>
      </c>
      <c r="S27" s="375">
        <f t="shared" si="12"/>
        <v>6909</v>
      </c>
      <c r="T27" s="379">
        <f>(6580*1)-O27</f>
        <v>0</v>
      </c>
    </row>
    <row r="28" spans="1:20" ht="21.75">
      <c r="A28" s="372">
        <v>3</v>
      </c>
      <c r="B28" s="338"/>
      <c r="C28" s="338"/>
      <c r="D28" s="338"/>
      <c r="E28" s="338" t="s">
        <v>284</v>
      </c>
      <c r="F28" s="380" t="s">
        <v>260</v>
      </c>
      <c r="G28" s="374" t="s">
        <v>261</v>
      </c>
      <c r="H28" s="374"/>
      <c r="I28" s="375">
        <v>5080</v>
      </c>
      <c r="J28" s="376" t="s">
        <v>286</v>
      </c>
      <c r="K28" s="377">
        <f>I28*1</f>
        <v>5080</v>
      </c>
      <c r="L28" s="375">
        <v>1500</v>
      </c>
      <c r="M28" s="376" t="s">
        <v>286</v>
      </c>
      <c r="N28" s="378">
        <f>L28*1</f>
        <v>1500</v>
      </c>
      <c r="O28" s="377">
        <f t="shared" si="10"/>
        <v>6580</v>
      </c>
      <c r="P28" s="375">
        <f t="shared" si="11"/>
        <v>329</v>
      </c>
      <c r="Q28" s="376" t="s">
        <v>286</v>
      </c>
      <c r="R28" s="377">
        <f>P28*1</f>
        <v>329</v>
      </c>
      <c r="S28" s="375">
        <f t="shared" si="12"/>
        <v>6909</v>
      </c>
      <c r="T28" s="379">
        <f>(6580*1)-O28</f>
        <v>0</v>
      </c>
    </row>
    <row r="29" spans="1:20" ht="21.75">
      <c r="A29" s="380">
        <v>4</v>
      </c>
      <c r="B29" s="338"/>
      <c r="C29" s="338"/>
      <c r="D29" s="338"/>
      <c r="E29" s="338" t="s">
        <v>285</v>
      </c>
      <c r="F29" s="372" t="s">
        <v>260</v>
      </c>
      <c r="G29" s="374" t="s">
        <v>261</v>
      </c>
      <c r="H29" s="374"/>
      <c r="I29" s="375">
        <v>5080</v>
      </c>
      <c r="J29" s="376" t="s">
        <v>286</v>
      </c>
      <c r="K29" s="377">
        <f>I29*1</f>
        <v>5080</v>
      </c>
      <c r="L29" s="375">
        <v>1500</v>
      </c>
      <c r="M29" s="376" t="s">
        <v>286</v>
      </c>
      <c r="N29" s="378">
        <f>L29*1</f>
        <v>1500</v>
      </c>
      <c r="O29" s="377">
        <f t="shared" si="10"/>
        <v>6580</v>
      </c>
      <c r="P29" s="375">
        <f t="shared" si="11"/>
        <v>329</v>
      </c>
      <c r="Q29" s="376" t="s">
        <v>286</v>
      </c>
      <c r="R29" s="377">
        <f>P29*1</f>
        <v>329</v>
      </c>
      <c r="S29" s="375">
        <f t="shared" si="12"/>
        <v>6909</v>
      </c>
      <c r="T29" s="379">
        <f>(6580*1)-O29</f>
        <v>0</v>
      </c>
    </row>
    <row r="30" spans="1:20" ht="21.75">
      <c r="A30" s="383"/>
      <c r="B30" s="384" t="s">
        <v>287</v>
      </c>
      <c r="C30" s="385"/>
      <c r="D30" s="385"/>
      <c r="E30" s="386"/>
      <c r="F30" s="383"/>
      <c r="G30" s="387"/>
      <c r="H30" s="388"/>
      <c r="I30" s="389">
        <f>SUM(I22:I29)</f>
        <v>40640</v>
      </c>
      <c r="J30" s="389">
        <f aca="true" t="shared" si="13" ref="J30:T30">SUM(J22:J29)</f>
        <v>0</v>
      </c>
      <c r="K30" s="389">
        <f t="shared" si="13"/>
        <v>39188.57142857143</v>
      </c>
      <c r="L30" s="389">
        <f t="shared" si="13"/>
        <v>12000</v>
      </c>
      <c r="M30" s="389">
        <f t="shared" si="13"/>
        <v>0</v>
      </c>
      <c r="N30" s="389">
        <f t="shared" si="13"/>
        <v>11571.428571428572</v>
      </c>
      <c r="O30" s="389">
        <f t="shared" si="13"/>
        <v>50760</v>
      </c>
      <c r="P30" s="389">
        <f t="shared" si="13"/>
        <v>2632</v>
      </c>
      <c r="Q30" s="389">
        <f t="shared" si="13"/>
        <v>0</v>
      </c>
      <c r="R30" s="389">
        <f t="shared" si="13"/>
        <v>2538</v>
      </c>
      <c r="S30" s="389">
        <f t="shared" si="13"/>
        <v>53298</v>
      </c>
      <c r="T30" s="389">
        <f t="shared" si="13"/>
        <v>0</v>
      </c>
    </row>
    <row r="31" spans="1:20" ht="22.5" thickBot="1">
      <c r="A31" s="390"/>
      <c r="B31" s="390"/>
      <c r="C31" s="390"/>
      <c r="D31" s="390"/>
      <c r="E31" s="390"/>
      <c r="F31" s="390"/>
      <c r="G31" s="390"/>
      <c r="H31" s="390"/>
      <c r="I31" s="401"/>
      <c r="J31" s="390"/>
      <c r="K31" s="390"/>
      <c r="L31" s="390"/>
      <c r="M31" s="390"/>
      <c r="N31" s="390"/>
      <c r="O31" s="390"/>
      <c r="P31" s="390"/>
      <c r="Q31" s="391" t="s">
        <v>267</v>
      </c>
      <c r="R31" s="392"/>
      <c r="S31" s="392">
        <f>+S30+T30</f>
        <v>53298</v>
      </c>
      <c r="T31" s="393"/>
    </row>
    <row r="32" spans="1:20" ht="22.5" thickTop="1">
      <c r="A32" s="394">
        <v>1</v>
      </c>
      <c r="B32" s="339" t="s">
        <v>29</v>
      </c>
      <c r="C32" s="339" t="s">
        <v>179</v>
      </c>
      <c r="D32" s="339" t="s">
        <v>288</v>
      </c>
      <c r="E32" s="339" t="s">
        <v>289</v>
      </c>
      <c r="F32" s="394" t="s">
        <v>260</v>
      </c>
      <c r="G32" s="396" t="s">
        <v>261</v>
      </c>
      <c r="H32" s="396"/>
      <c r="I32" s="397">
        <v>5080</v>
      </c>
      <c r="J32" s="398" t="s">
        <v>262</v>
      </c>
      <c r="K32" s="399">
        <f aca="true" t="shared" si="14" ref="K32:K39">I32*6</f>
        <v>30480</v>
      </c>
      <c r="L32" s="397">
        <v>1500</v>
      </c>
      <c r="M32" s="398" t="s">
        <v>262</v>
      </c>
      <c r="N32" s="400">
        <f aca="true" t="shared" si="15" ref="N32:N39">L32*6</f>
        <v>9000</v>
      </c>
      <c r="O32" s="399">
        <f aca="true" t="shared" si="16" ref="O32:O39">+K32+N32</f>
        <v>39480</v>
      </c>
      <c r="P32" s="397">
        <f aca="true" t="shared" si="17" ref="P32:P39">(I32+L32-U32)*5/100</f>
        <v>329</v>
      </c>
      <c r="Q32" s="376" t="s">
        <v>262</v>
      </c>
      <c r="R32" s="377">
        <f aca="true" t="shared" si="18" ref="R32:R39">P32*6</f>
        <v>1974</v>
      </c>
      <c r="S32" s="375">
        <f aca="true" t="shared" si="19" ref="S32:S39">SUM(K32,N32,R32)</f>
        <v>41454</v>
      </c>
      <c r="T32" s="379">
        <f>(6580*6)-O32</f>
        <v>0</v>
      </c>
    </row>
    <row r="33" spans="1:20" ht="21.75">
      <c r="A33" s="380">
        <v>2</v>
      </c>
      <c r="B33" s="372"/>
      <c r="C33" s="381"/>
      <c r="D33" s="381"/>
      <c r="E33" s="381" t="s">
        <v>290</v>
      </c>
      <c r="F33" s="380" t="s">
        <v>260</v>
      </c>
      <c r="G33" s="382"/>
      <c r="H33" s="374" t="s">
        <v>261</v>
      </c>
      <c r="I33" s="375">
        <v>6210</v>
      </c>
      <c r="J33" s="376" t="s">
        <v>262</v>
      </c>
      <c r="K33" s="377">
        <f t="shared" si="14"/>
        <v>37260</v>
      </c>
      <c r="L33" s="375">
        <f>8200-I33</f>
        <v>1990</v>
      </c>
      <c r="M33" s="376" t="s">
        <v>262</v>
      </c>
      <c r="N33" s="378">
        <f t="shared" si="15"/>
        <v>11940</v>
      </c>
      <c r="O33" s="377">
        <f t="shared" si="16"/>
        <v>49200</v>
      </c>
      <c r="P33" s="375">
        <f t="shared" si="17"/>
        <v>410</v>
      </c>
      <c r="Q33" s="376" t="s">
        <v>262</v>
      </c>
      <c r="R33" s="377">
        <f t="shared" si="18"/>
        <v>2460</v>
      </c>
      <c r="S33" s="375">
        <f t="shared" si="19"/>
        <v>51660</v>
      </c>
      <c r="T33" s="379">
        <f>(8200*6)-O33</f>
        <v>0</v>
      </c>
    </row>
    <row r="34" spans="1:20" ht="21.75">
      <c r="A34" s="372">
        <v>3</v>
      </c>
      <c r="B34" s="338"/>
      <c r="C34" s="338"/>
      <c r="D34" s="338" t="s">
        <v>291</v>
      </c>
      <c r="E34" s="338" t="s">
        <v>292</v>
      </c>
      <c r="F34" s="380" t="s">
        <v>260</v>
      </c>
      <c r="G34" s="373"/>
      <c r="H34" s="374" t="s">
        <v>261</v>
      </c>
      <c r="I34" s="375">
        <v>5970</v>
      </c>
      <c r="J34" s="376" t="s">
        <v>262</v>
      </c>
      <c r="K34" s="377">
        <f t="shared" si="14"/>
        <v>35820</v>
      </c>
      <c r="L34" s="375">
        <f>8200-I34</f>
        <v>2230</v>
      </c>
      <c r="M34" s="376" t="s">
        <v>262</v>
      </c>
      <c r="N34" s="378">
        <f t="shared" si="15"/>
        <v>13380</v>
      </c>
      <c r="O34" s="377">
        <f t="shared" si="16"/>
        <v>49200</v>
      </c>
      <c r="P34" s="375">
        <f t="shared" si="17"/>
        <v>410</v>
      </c>
      <c r="Q34" s="376" t="s">
        <v>262</v>
      </c>
      <c r="R34" s="377">
        <f t="shared" si="18"/>
        <v>2460</v>
      </c>
      <c r="S34" s="375">
        <f t="shared" si="19"/>
        <v>51660</v>
      </c>
      <c r="T34" s="379">
        <f>(8200*6)-O34</f>
        <v>0</v>
      </c>
    </row>
    <row r="35" spans="1:20" ht="21.75">
      <c r="A35" s="380">
        <v>4</v>
      </c>
      <c r="B35" s="338"/>
      <c r="C35" s="338"/>
      <c r="D35" s="338"/>
      <c r="E35" s="338" t="s">
        <v>293</v>
      </c>
      <c r="F35" s="372" t="s">
        <v>260</v>
      </c>
      <c r="G35" s="373"/>
      <c r="H35" s="374" t="s">
        <v>261</v>
      </c>
      <c r="I35" s="375">
        <v>6460</v>
      </c>
      <c r="J35" s="376" t="s">
        <v>262</v>
      </c>
      <c r="K35" s="377">
        <f t="shared" si="14"/>
        <v>38760</v>
      </c>
      <c r="L35" s="375">
        <f>8200-I35</f>
        <v>1740</v>
      </c>
      <c r="M35" s="376" t="s">
        <v>262</v>
      </c>
      <c r="N35" s="378">
        <f t="shared" si="15"/>
        <v>10440</v>
      </c>
      <c r="O35" s="377">
        <f t="shared" si="16"/>
        <v>49200</v>
      </c>
      <c r="P35" s="375">
        <f t="shared" si="17"/>
        <v>410</v>
      </c>
      <c r="Q35" s="376" t="s">
        <v>262</v>
      </c>
      <c r="R35" s="377">
        <f t="shared" si="18"/>
        <v>2460</v>
      </c>
      <c r="S35" s="375">
        <f t="shared" si="19"/>
        <v>51660</v>
      </c>
      <c r="T35" s="379">
        <f>(8200*6)-O35</f>
        <v>0</v>
      </c>
    </row>
    <row r="36" spans="1:20" ht="21.75">
      <c r="A36" s="372">
        <v>5</v>
      </c>
      <c r="B36" s="402"/>
      <c r="C36" s="402"/>
      <c r="D36" s="403" t="s">
        <v>294</v>
      </c>
      <c r="E36" s="403" t="s">
        <v>295</v>
      </c>
      <c r="F36" s="372" t="s">
        <v>260</v>
      </c>
      <c r="G36" s="374" t="s">
        <v>261</v>
      </c>
      <c r="H36" s="374"/>
      <c r="I36" s="375">
        <v>5080</v>
      </c>
      <c r="J36" s="376" t="s">
        <v>296</v>
      </c>
      <c r="K36" s="377">
        <f t="shared" si="14"/>
        <v>30480</v>
      </c>
      <c r="L36" s="375">
        <v>1500</v>
      </c>
      <c r="M36" s="376" t="s">
        <v>296</v>
      </c>
      <c r="N36" s="378">
        <f t="shared" si="15"/>
        <v>9000</v>
      </c>
      <c r="O36" s="377">
        <f t="shared" si="16"/>
        <v>39480</v>
      </c>
      <c r="P36" s="375">
        <f t="shared" si="17"/>
        <v>329</v>
      </c>
      <c r="Q36" s="376" t="s">
        <v>296</v>
      </c>
      <c r="R36" s="377">
        <f t="shared" si="18"/>
        <v>1974</v>
      </c>
      <c r="S36" s="375">
        <f t="shared" si="19"/>
        <v>41454</v>
      </c>
      <c r="T36" s="379">
        <f>(6580*6)-O36</f>
        <v>0</v>
      </c>
    </row>
    <row r="37" spans="1:20" ht="21.75">
      <c r="A37" s="380">
        <v>6</v>
      </c>
      <c r="B37" s="402"/>
      <c r="C37" s="402"/>
      <c r="D37" s="403"/>
      <c r="E37" s="403" t="s">
        <v>297</v>
      </c>
      <c r="F37" s="372" t="s">
        <v>260</v>
      </c>
      <c r="G37" s="373"/>
      <c r="H37" s="374" t="s">
        <v>261</v>
      </c>
      <c r="I37" s="375">
        <v>6210</v>
      </c>
      <c r="J37" s="376" t="s">
        <v>296</v>
      </c>
      <c r="K37" s="377">
        <f t="shared" si="14"/>
        <v>37260</v>
      </c>
      <c r="L37" s="375">
        <f>8200-I37</f>
        <v>1990</v>
      </c>
      <c r="M37" s="376" t="s">
        <v>296</v>
      </c>
      <c r="N37" s="378">
        <f t="shared" si="15"/>
        <v>11940</v>
      </c>
      <c r="O37" s="377">
        <f t="shared" si="16"/>
        <v>49200</v>
      </c>
      <c r="P37" s="375">
        <f t="shared" si="17"/>
        <v>410</v>
      </c>
      <c r="Q37" s="376" t="s">
        <v>296</v>
      </c>
      <c r="R37" s="377">
        <f t="shared" si="18"/>
        <v>2460</v>
      </c>
      <c r="S37" s="375">
        <f t="shared" si="19"/>
        <v>51660</v>
      </c>
      <c r="T37" s="379">
        <f>(8200*6)-O37</f>
        <v>0</v>
      </c>
    </row>
    <row r="38" spans="1:20" ht="21.75">
      <c r="A38" s="372">
        <v>7</v>
      </c>
      <c r="B38" s="402"/>
      <c r="C38" s="402"/>
      <c r="D38" s="403" t="s">
        <v>298</v>
      </c>
      <c r="E38" s="403" t="s">
        <v>299</v>
      </c>
      <c r="F38" s="372" t="s">
        <v>260</v>
      </c>
      <c r="G38" s="373"/>
      <c r="H38" s="374" t="s">
        <v>261</v>
      </c>
      <c r="I38" s="375">
        <v>6461</v>
      </c>
      <c r="J38" s="376" t="s">
        <v>296</v>
      </c>
      <c r="K38" s="377">
        <f t="shared" si="14"/>
        <v>38766</v>
      </c>
      <c r="L38" s="375">
        <f>8200-I38</f>
        <v>1739</v>
      </c>
      <c r="M38" s="376" t="s">
        <v>296</v>
      </c>
      <c r="N38" s="378">
        <f t="shared" si="15"/>
        <v>10434</v>
      </c>
      <c r="O38" s="377">
        <f t="shared" si="16"/>
        <v>49200</v>
      </c>
      <c r="P38" s="375">
        <f t="shared" si="17"/>
        <v>410</v>
      </c>
      <c r="Q38" s="376" t="s">
        <v>296</v>
      </c>
      <c r="R38" s="377">
        <f t="shared" si="18"/>
        <v>2460</v>
      </c>
      <c r="S38" s="375">
        <f t="shared" si="19"/>
        <v>51660</v>
      </c>
      <c r="T38" s="379">
        <f>(8200*6)-O38</f>
        <v>0</v>
      </c>
    </row>
    <row r="39" spans="1:20" ht="21.75">
      <c r="A39" s="380">
        <v>8</v>
      </c>
      <c r="B39" s="404"/>
      <c r="C39" s="404"/>
      <c r="D39" s="405"/>
      <c r="E39" s="405" t="s">
        <v>300</v>
      </c>
      <c r="F39" s="372" t="s">
        <v>260</v>
      </c>
      <c r="G39" s="373"/>
      <c r="H39" s="374" t="s">
        <v>261</v>
      </c>
      <c r="I39" s="375">
        <v>6461</v>
      </c>
      <c r="J39" s="376" t="s">
        <v>296</v>
      </c>
      <c r="K39" s="377">
        <f t="shared" si="14"/>
        <v>38766</v>
      </c>
      <c r="L39" s="375">
        <f>8200-I39</f>
        <v>1739</v>
      </c>
      <c r="M39" s="376" t="s">
        <v>296</v>
      </c>
      <c r="N39" s="378">
        <f t="shared" si="15"/>
        <v>10434</v>
      </c>
      <c r="O39" s="377">
        <f t="shared" si="16"/>
        <v>49200</v>
      </c>
      <c r="P39" s="375">
        <f t="shared" si="17"/>
        <v>410</v>
      </c>
      <c r="Q39" s="376" t="s">
        <v>296</v>
      </c>
      <c r="R39" s="377">
        <f t="shared" si="18"/>
        <v>2460</v>
      </c>
      <c r="S39" s="375">
        <f t="shared" si="19"/>
        <v>51660</v>
      </c>
      <c r="T39" s="379">
        <f>(8200*6)-O39</f>
        <v>0</v>
      </c>
    </row>
    <row r="40" spans="1:20" ht="21.75">
      <c r="A40" s="383"/>
      <c r="B40" s="384" t="s">
        <v>301</v>
      </c>
      <c r="C40" s="385"/>
      <c r="D40" s="385"/>
      <c r="E40" s="386"/>
      <c r="F40" s="383"/>
      <c r="G40" s="387"/>
      <c r="H40" s="388"/>
      <c r="I40" s="389">
        <f>SUM(I32:I39)</f>
        <v>47932</v>
      </c>
      <c r="J40" s="389">
        <f aca="true" t="shared" si="20" ref="J40:T40">SUM(J32:J39)</f>
        <v>0</v>
      </c>
      <c r="K40" s="389">
        <f t="shared" si="20"/>
        <v>287592</v>
      </c>
      <c r="L40" s="389">
        <f t="shared" si="20"/>
        <v>14428</v>
      </c>
      <c r="M40" s="389">
        <f t="shared" si="20"/>
        <v>0</v>
      </c>
      <c r="N40" s="389">
        <f t="shared" si="20"/>
        <v>86568</v>
      </c>
      <c r="O40" s="389">
        <f t="shared" si="20"/>
        <v>374160</v>
      </c>
      <c r="P40" s="389">
        <f t="shared" si="20"/>
        <v>3118</v>
      </c>
      <c r="Q40" s="389">
        <f t="shared" si="20"/>
        <v>0</v>
      </c>
      <c r="R40" s="389">
        <f t="shared" si="20"/>
        <v>18708</v>
      </c>
      <c r="S40" s="389">
        <f t="shared" si="20"/>
        <v>392868</v>
      </c>
      <c r="T40" s="389">
        <f t="shared" si="20"/>
        <v>0</v>
      </c>
    </row>
    <row r="41" spans="1:20" ht="22.5" thickBot="1">
      <c r="A41" s="406"/>
      <c r="B41" s="406"/>
      <c r="C41" s="406"/>
      <c r="D41" s="406"/>
      <c r="E41" s="406"/>
      <c r="F41" s="406"/>
      <c r="G41" s="406"/>
      <c r="H41" s="406"/>
      <c r="I41" s="407"/>
      <c r="J41" s="406"/>
      <c r="K41" s="406"/>
      <c r="L41" s="406"/>
      <c r="M41" s="406"/>
      <c r="N41" s="406"/>
      <c r="O41" s="406"/>
      <c r="P41" s="406"/>
      <c r="Q41" s="391" t="s">
        <v>267</v>
      </c>
      <c r="R41" s="392"/>
      <c r="S41" s="392">
        <f>+S40+T40</f>
        <v>392868</v>
      </c>
      <c r="T41" s="393"/>
    </row>
    <row r="42" spans="1:20" ht="22.5" thickTop="1">
      <c r="A42" s="394">
        <v>1</v>
      </c>
      <c r="B42" s="339" t="s">
        <v>35</v>
      </c>
      <c r="C42" s="339" t="s">
        <v>21</v>
      </c>
      <c r="D42" s="339" t="s">
        <v>302</v>
      </c>
      <c r="E42" s="339" t="s">
        <v>303</v>
      </c>
      <c r="F42" s="394" t="s">
        <v>260</v>
      </c>
      <c r="G42" s="395"/>
      <c r="H42" s="396" t="s">
        <v>261</v>
      </c>
      <c r="I42" s="397">
        <v>6980</v>
      </c>
      <c r="J42" s="398" t="s">
        <v>262</v>
      </c>
      <c r="K42" s="399">
        <f>I42*6</f>
        <v>41880</v>
      </c>
      <c r="L42" s="397">
        <v>1500</v>
      </c>
      <c r="M42" s="398" t="s">
        <v>262</v>
      </c>
      <c r="N42" s="400">
        <f>L42*6</f>
        <v>9000</v>
      </c>
      <c r="O42" s="399">
        <f aca="true" t="shared" si="21" ref="O42:O49">+K42+N42</f>
        <v>50880</v>
      </c>
      <c r="P42" s="397">
        <f aca="true" t="shared" si="22" ref="P42:P49">(I42+L42-U42)*5/100</f>
        <v>424</v>
      </c>
      <c r="Q42" s="376" t="s">
        <v>262</v>
      </c>
      <c r="R42" s="377">
        <f aca="true" t="shared" si="23" ref="R42:R49">P42*6</f>
        <v>2544</v>
      </c>
      <c r="S42" s="375">
        <f aca="true" t="shared" si="24" ref="S42:S49">SUM(K42,N42,R42)</f>
        <v>53424</v>
      </c>
      <c r="T42" s="379">
        <f aca="true" t="shared" si="25" ref="T42:T49">(8200*6)-O42</f>
        <v>-1680</v>
      </c>
    </row>
    <row r="43" spans="1:20" ht="21.75">
      <c r="A43" s="380">
        <v>2</v>
      </c>
      <c r="B43" s="372"/>
      <c r="C43" s="381"/>
      <c r="D43" s="381"/>
      <c r="E43" s="381" t="s">
        <v>304</v>
      </c>
      <c r="F43" s="380" t="s">
        <v>260</v>
      </c>
      <c r="G43" s="382"/>
      <c r="H43" s="374" t="s">
        <v>261</v>
      </c>
      <c r="I43" s="375">
        <v>6980</v>
      </c>
      <c r="J43" s="376" t="s">
        <v>262</v>
      </c>
      <c r="K43" s="377">
        <f>I43*6</f>
        <v>41880</v>
      </c>
      <c r="L43" s="375">
        <v>1500</v>
      </c>
      <c r="M43" s="376" t="s">
        <v>262</v>
      </c>
      <c r="N43" s="378">
        <f>L43*6</f>
        <v>9000</v>
      </c>
      <c r="O43" s="377">
        <f t="shared" si="21"/>
        <v>50880</v>
      </c>
      <c r="P43" s="375">
        <f t="shared" si="22"/>
        <v>424</v>
      </c>
      <c r="Q43" s="376" t="s">
        <v>262</v>
      </c>
      <c r="R43" s="377">
        <f t="shared" si="23"/>
        <v>2544</v>
      </c>
      <c r="S43" s="375">
        <f t="shared" si="24"/>
        <v>53424</v>
      </c>
      <c r="T43" s="379">
        <f t="shared" si="25"/>
        <v>-1680</v>
      </c>
    </row>
    <row r="44" spans="1:20" ht="21.75">
      <c r="A44" s="372">
        <v>3</v>
      </c>
      <c r="B44" s="338"/>
      <c r="C44" s="338"/>
      <c r="D44" s="338"/>
      <c r="E44" s="338" t="s">
        <v>305</v>
      </c>
      <c r="F44" s="380" t="s">
        <v>260</v>
      </c>
      <c r="G44" s="373"/>
      <c r="H44" s="374" t="s">
        <v>261</v>
      </c>
      <c r="I44" s="375">
        <f>6460+186</f>
        <v>6646</v>
      </c>
      <c r="J44" s="376" t="s">
        <v>262</v>
      </c>
      <c r="K44" s="377">
        <f aca="true" t="shared" si="26" ref="K44:K49">I44*6</f>
        <v>39876</v>
      </c>
      <c r="L44" s="375">
        <f>8200-I44</f>
        <v>1554</v>
      </c>
      <c r="M44" s="376" t="s">
        <v>262</v>
      </c>
      <c r="N44" s="378">
        <f aca="true" t="shared" si="27" ref="N44:N49">L44*6</f>
        <v>9324</v>
      </c>
      <c r="O44" s="377">
        <f t="shared" si="21"/>
        <v>49200</v>
      </c>
      <c r="P44" s="375">
        <f t="shared" si="22"/>
        <v>410</v>
      </c>
      <c r="Q44" s="376" t="s">
        <v>262</v>
      </c>
      <c r="R44" s="377">
        <f t="shared" si="23"/>
        <v>2460</v>
      </c>
      <c r="S44" s="375">
        <f t="shared" si="24"/>
        <v>51660</v>
      </c>
      <c r="T44" s="379">
        <f t="shared" si="25"/>
        <v>0</v>
      </c>
    </row>
    <row r="45" spans="1:20" ht="21.75">
      <c r="A45" s="380">
        <v>4</v>
      </c>
      <c r="B45" s="338"/>
      <c r="C45" s="338"/>
      <c r="D45" s="338"/>
      <c r="E45" s="338" t="s">
        <v>306</v>
      </c>
      <c r="F45" s="372" t="s">
        <v>260</v>
      </c>
      <c r="G45" s="373"/>
      <c r="H45" s="374" t="s">
        <v>261</v>
      </c>
      <c r="I45" s="375">
        <v>6460</v>
      </c>
      <c r="J45" s="376" t="s">
        <v>262</v>
      </c>
      <c r="K45" s="377">
        <f t="shared" si="26"/>
        <v>38760</v>
      </c>
      <c r="L45" s="375">
        <f>8200-I45</f>
        <v>1740</v>
      </c>
      <c r="M45" s="376" t="s">
        <v>262</v>
      </c>
      <c r="N45" s="378">
        <f t="shared" si="27"/>
        <v>10440</v>
      </c>
      <c r="O45" s="377">
        <f t="shared" si="21"/>
        <v>49200</v>
      </c>
      <c r="P45" s="375">
        <f t="shared" si="22"/>
        <v>410</v>
      </c>
      <c r="Q45" s="376" t="s">
        <v>262</v>
      </c>
      <c r="R45" s="377">
        <f t="shared" si="23"/>
        <v>2460</v>
      </c>
      <c r="S45" s="375">
        <f t="shared" si="24"/>
        <v>51660</v>
      </c>
      <c r="T45" s="379">
        <f t="shared" si="25"/>
        <v>0</v>
      </c>
    </row>
    <row r="46" spans="1:20" ht="21.75">
      <c r="A46" s="372">
        <v>5</v>
      </c>
      <c r="B46" s="372"/>
      <c r="C46" s="381"/>
      <c r="D46" s="381"/>
      <c r="E46" s="381" t="s">
        <v>307</v>
      </c>
      <c r="F46" s="380" t="s">
        <v>260</v>
      </c>
      <c r="G46" s="382"/>
      <c r="H46" s="374" t="s">
        <v>261</v>
      </c>
      <c r="I46" s="375">
        <f>6460+186</f>
        <v>6646</v>
      </c>
      <c r="J46" s="376" t="s">
        <v>262</v>
      </c>
      <c r="K46" s="377">
        <f t="shared" si="26"/>
        <v>39876</v>
      </c>
      <c r="L46" s="375">
        <f>8200-I46</f>
        <v>1554</v>
      </c>
      <c r="M46" s="376" t="s">
        <v>262</v>
      </c>
      <c r="N46" s="378">
        <f t="shared" si="27"/>
        <v>9324</v>
      </c>
      <c r="O46" s="377">
        <f t="shared" si="21"/>
        <v>49200</v>
      </c>
      <c r="P46" s="375">
        <f t="shared" si="22"/>
        <v>410</v>
      </c>
      <c r="Q46" s="376" t="s">
        <v>262</v>
      </c>
      <c r="R46" s="377">
        <f t="shared" si="23"/>
        <v>2460</v>
      </c>
      <c r="S46" s="375">
        <f t="shared" si="24"/>
        <v>51660</v>
      </c>
      <c r="T46" s="379">
        <f t="shared" si="25"/>
        <v>0</v>
      </c>
    </row>
    <row r="47" spans="1:20" ht="21.75">
      <c r="A47" s="380">
        <v>6</v>
      </c>
      <c r="B47" s="338"/>
      <c r="C47" s="338"/>
      <c r="D47" s="381" t="s">
        <v>308</v>
      </c>
      <c r="E47" s="338" t="s">
        <v>309</v>
      </c>
      <c r="F47" s="380" t="s">
        <v>260</v>
      </c>
      <c r="G47" s="373"/>
      <c r="H47" s="374" t="s">
        <v>261</v>
      </c>
      <c r="I47" s="375">
        <v>6980</v>
      </c>
      <c r="J47" s="376" t="s">
        <v>262</v>
      </c>
      <c r="K47" s="377">
        <f t="shared" si="26"/>
        <v>41880</v>
      </c>
      <c r="L47" s="375">
        <v>1500</v>
      </c>
      <c r="M47" s="376" t="s">
        <v>262</v>
      </c>
      <c r="N47" s="378">
        <f t="shared" si="27"/>
        <v>9000</v>
      </c>
      <c r="O47" s="377">
        <f t="shared" si="21"/>
        <v>50880</v>
      </c>
      <c r="P47" s="375">
        <f t="shared" si="22"/>
        <v>424</v>
      </c>
      <c r="Q47" s="376" t="s">
        <v>262</v>
      </c>
      <c r="R47" s="377">
        <f t="shared" si="23"/>
        <v>2544</v>
      </c>
      <c r="S47" s="375">
        <f t="shared" si="24"/>
        <v>53424</v>
      </c>
      <c r="T47" s="379">
        <f t="shared" si="25"/>
        <v>-1680</v>
      </c>
    </row>
    <row r="48" spans="1:20" ht="21.75">
      <c r="A48" s="372">
        <v>7</v>
      </c>
      <c r="B48" s="372"/>
      <c r="C48" s="381"/>
      <c r="D48" s="338" t="s">
        <v>310</v>
      </c>
      <c r="E48" s="381" t="s">
        <v>311</v>
      </c>
      <c r="F48" s="380" t="s">
        <v>260</v>
      </c>
      <c r="G48" s="382"/>
      <c r="H48" s="374" t="s">
        <v>261</v>
      </c>
      <c r="I48" s="375">
        <v>6980</v>
      </c>
      <c r="J48" s="376" t="s">
        <v>262</v>
      </c>
      <c r="K48" s="377">
        <f t="shared" si="26"/>
        <v>41880</v>
      </c>
      <c r="L48" s="375">
        <v>1500</v>
      </c>
      <c r="M48" s="376" t="s">
        <v>262</v>
      </c>
      <c r="N48" s="378">
        <f t="shared" si="27"/>
        <v>9000</v>
      </c>
      <c r="O48" s="377">
        <f t="shared" si="21"/>
        <v>50880</v>
      </c>
      <c r="P48" s="375">
        <f t="shared" si="22"/>
        <v>424</v>
      </c>
      <c r="Q48" s="376" t="s">
        <v>262</v>
      </c>
      <c r="R48" s="377">
        <f t="shared" si="23"/>
        <v>2544</v>
      </c>
      <c r="S48" s="375">
        <f t="shared" si="24"/>
        <v>53424</v>
      </c>
      <c r="T48" s="379">
        <f t="shared" si="25"/>
        <v>-1680</v>
      </c>
    </row>
    <row r="49" spans="1:20" ht="21.75">
      <c r="A49" s="380">
        <v>8</v>
      </c>
      <c r="B49" s="338"/>
      <c r="C49" s="338"/>
      <c r="D49" s="338"/>
      <c r="E49" s="338" t="s">
        <v>312</v>
      </c>
      <c r="F49" s="380" t="s">
        <v>260</v>
      </c>
      <c r="G49" s="373"/>
      <c r="H49" s="374" t="s">
        <v>261</v>
      </c>
      <c r="I49" s="375">
        <v>6460</v>
      </c>
      <c r="J49" s="376" t="s">
        <v>262</v>
      </c>
      <c r="K49" s="377">
        <f t="shared" si="26"/>
        <v>38760</v>
      </c>
      <c r="L49" s="375">
        <f>8200-I49</f>
        <v>1740</v>
      </c>
      <c r="M49" s="376" t="s">
        <v>262</v>
      </c>
      <c r="N49" s="378">
        <f t="shared" si="27"/>
        <v>10440</v>
      </c>
      <c r="O49" s="377">
        <f t="shared" si="21"/>
        <v>49200</v>
      </c>
      <c r="P49" s="375">
        <f t="shared" si="22"/>
        <v>410</v>
      </c>
      <c r="Q49" s="376" t="s">
        <v>262</v>
      </c>
      <c r="R49" s="377">
        <f t="shared" si="23"/>
        <v>2460</v>
      </c>
      <c r="S49" s="375">
        <f t="shared" si="24"/>
        <v>51660</v>
      </c>
      <c r="T49" s="379">
        <f t="shared" si="25"/>
        <v>0</v>
      </c>
    </row>
    <row r="50" spans="1:20" ht="21.75">
      <c r="A50" s="372">
        <v>9</v>
      </c>
      <c r="B50" s="340" t="s">
        <v>313</v>
      </c>
      <c r="C50" s="341"/>
      <c r="D50" s="338"/>
      <c r="E50" s="338" t="s">
        <v>314</v>
      </c>
      <c r="F50" s="380" t="s">
        <v>260</v>
      </c>
      <c r="G50" s="373"/>
      <c r="H50" s="374" t="s">
        <v>261</v>
      </c>
      <c r="I50" s="375"/>
      <c r="J50" s="375">
        <v>5760</v>
      </c>
      <c r="K50" s="377"/>
      <c r="L50" s="375"/>
      <c r="M50" s="376"/>
      <c r="N50" s="378"/>
      <c r="O50" s="377"/>
      <c r="P50" s="375"/>
      <c r="Q50" s="376"/>
      <c r="R50" s="377"/>
      <c r="S50" s="375"/>
      <c r="T50" s="379"/>
    </row>
    <row r="51" spans="1:20" ht="21.75">
      <c r="A51" s="380">
        <v>10</v>
      </c>
      <c r="B51" s="372"/>
      <c r="C51" s="381"/>
      <c r="D51" s="338"/>
      <c r="E51" s="381" t="s">
        <v>315</v>
      </c>
      <c r="F51" s="380" t="s">
        <v>260</v>
      </c>
      <c r="G51" s="382"/>
      <c r="H51" s="374" t="s">
        <v>261</v>
      </c>
      <c r="I51" s="375">
        <v>6460</v>
      </c>
      <c r="J51" s="376" t="s">
        <v>262</v>
      </c>
      <c r="K51" s="377">
        <f>I51*6</f>
        <v>38760</v>
      </c>
      <c r="L51" s="375">
        <f>8200-I51</f>
        <v>1740</v>
      </c>
      <c r="M51" s="376" t="s">
        <v>262</v>
      </c>
      <c r="N51" s="378">
        <f>L51*6</f>
        <v>10440</v>
      </c>
      <c r="O51" s="377">
        <f>+K51+N51</f>
        <v>49200</v>
      </c>
      <c r="P51" s="375">
        <f>(I51+L51-U51)*5/100</f>
        <v>410</v>
      </c>
      <c r="Q51" s="376" t="s">
        <v>262</v>
      </c>
      <c r="R51" s="377">
        <f>P51*6</f>
        <v>2460</v>
      </c>
      <c r="S51" s="375">
        <f>SUM(K51,N51,R51)</f>
        <v>51660</v>
      </c>
      <c r="T51" s="379">
        <f>(8200*6)-O51</f>
        <v>0</v>
      </c>
    </row>
    <row r="52" spans="1:20" ht="21.75">
      <c r="A52" s="372">
        <v>11</v>
      </c>
      <c r="B52" s="338"/>
      <c r="C52" s="338"/>
      <c r="D52" s="338" t="s">
        <v>35</v>
      </c>
      <c r="E52" s="338" t="s">
        <v>316</v>
      </c>
      <c r="F52" s="380" t="s">
        <v>260</v>
      </c>
      <c r="G52" s="373"/>
      <c r="H52" s="374" t="s">
        <v>261</v>
      </c>
      <c r="I52" s="375">
        <v>6460</v>
      </c>
      <c r="J52" s="376" t="s">
        <v>262</v>
      </c>
      <c r="K52" s="377">
        <f>I52*6</f>
        <v>38760</v>
      </c>
      <c r="L52" s="375">
        <f>8200-I52</f>
        <v>1740</v>
      </c>
      <c r="M52" s="376" t="s">
        <v>262</v>
      </c>
      <c r="N52" s="378">
        <f>L52*6</f>
        <v>10440</v>
      </c>
      <c r="O52" s="377">
        <f>+K52+N52</f>
        <v>49200</v>
      </c>
      <c r="P52" s="375">
        <f>(I52+L52-U52)*5/100</f>
        <v>410</v>
      </c>
      <c r="Q52" s="376" t="s">
        <v>262</v>
      </c>
      <c r="R52" s="377">
        <f>P52*6</f>
        <v>2460</v>
      </c>
      <c r="S52" s="375">
        <f>SUM(K52,N52,R52)</f>
        <v>51660</v>
      </c>
      <c r="T52" s="379">
        <f>(8200*6)-O52</f>
        <v>0</v>
      </c>
    </row>
    <row r="53" spans="1:20" ht="21.75">
      <c r="A53" s="380">
        <v>12</v>
      </c>
      <c r="B53" s="338"/>
      <c r="C53" s="338"/>
      <c r="D53" s="338"/>
      <c r="E53" s="338" t="s">
        <v>317</v>
      </c>
      <c r="F53" s="380" t="s">
        <v>260</v>
      </c>
      <c r="G53" s="373"/>
      <c r="H53" s="374" t="s">
        <v>261</v>
      </c>
      <c r="I53" s="375">
        <v>6460</v>
      </c>
      <c r="J53" s="376" t="s">
        <v>262</v>
      </c>
      <c r="K53" s="377">
        <f>I53*6</f>
        <v>38760</v>
      </c>
      <c r="L53" s="375">
        <f>8200-I53</f>
        <v>1740</v>
      </c>
      <c r="M53" s="376" t="s">
        <v>262</v>
      </c>
      <c r="N53" s="378">
        <f>L53*6</f>
        <v>10440</v>
      </c>
      <c r="O53" s="377">
        <f>+K53+N53</f>
        <v>49200</v>
      </c>
      <c r="P53" s="375">
        <f>(I53+L53-U53)*5/100</f>
        <v>410</v>
      </c>
      <c r="Q53" s="376" t="s">
        <v>262</v>
      </c>
      <c r="R53" s="377">
        <f>P53*6</f>
        <v>2460</v>
      </c>
      <c r="S53" s="375">
        <f>SUM(K53,N53,R53)</f>
        <v>51660</v>
      </c>
      <c r="T53" s="379">
        <f>(8200*6)-O53</f>
        <v>0</v>
      </c>
    </row>
    <row r="54" spans="1:20" ht="21.75">
      <c r="A54" s="372">
        <v>13</v>
      </c>
      <c r="B54" s="338"/>
      <c r="C54" s="338"/>
      <c r="D54" s="338"/>
      <c r="E54" s="338" t="s">
        <v>318</v>
      </c>
      <c r="F54" s="380" t="s">
        <v>260</v>
      </c>
      <c r="G54" s="373"/>
      <c r="H54" s="374" t="s">
        <v>261</v>
      </c>
      <c r="I54" s="375">
        <v>6460</v>
      </c>
      <c r="J54" s="376" t="s">
        <v>262</v>
      </c>
      <c r="K54" s="377">
        <f>I54*6</f>
        <v>38760</v>
      </c>
      <c r="L54" s="375">
        <f>8200-I54</f>
        <v>1740</v>
      </c>
      <c r="M54" s="376" t="s">
        <v>262</v>
      </c>
      <c r="N54" s="378">
        <f>L54*6</f>
        <v>10440</v>
      </c>
      <c r="O54" s="377">
        <f>+K54+N54</f>
        <v>49200</v>
      </c>
      <c r="P54" s="375">
        <f>(I54+L54-U54)*5/100</f>
        <v>410</v>
      </c>
      <c r="Q54" s="376" t="s">
        <v>262</v>
      </c>
      <c r="R54" s="377">
        <f>P54*6</f>
        <v>2460</v>
      </c>
      <c r="S54" s="375">
        <f>SUM(K54,N54,R54)</f>
        <v>51660</v>
      </c>
      <c r="T54" s="379">
        <f>(8200*6)-O54</f>
        <v>0</v>
      </c>
    </row>
    <row r="55" spans="1:20" ht="21.75">
      <c r="A55" s="383"/>
      <c r="B55" s="384" t="s">
        <v>319</v>
      </c>
      <c r="C55" s="385"/>
      <c r="D55" s="385"/>
      <c r="E55" s="386"/>
      <c r="F55" s="383"/>
      <c r="G55" s="387"/>
      <c r="H55" s="388"/>
      <c r="I55" s="389">
        <f>SUM(I42:I54)</f>
        <v>79972</v>
      </c>
      <c r="J55" s="389"/>
      <c r="K55" s="389">
        <f aca="true" t="shared" si="28" ref="K55:T55">SUM(K42:K54)</f>
        <v>479832</v>
      </c>
      <c r="L55" s="389">
        <f t="shared" si="28"/>
        <v>19548</v>
      </c>
      <c r="M55" s="389">
        <f t="shared" si="28"/>
        <v>0</v>
      </c>
      <c r="N55" s="389">
        <f t="shared" si="28"/>
        <v>117288</v>
      </c>
      <c r="O55" s="389">
        <f t="shared" si="28"/>
        <v>597120</v>
      </c>
      <c r="P55" s="389">
        <f t="shared" si="28"/>
        <v>4976</v>
      </c>
      <c r="Q55" s="389">
        <f t="shared" si="28"/>
        <v>0</v>
      </c>
      <c r="R55" s="389">
        <f t="shared" si="28"/>
        <v>29856</v>
      </c>
      <c r="S55" s="389">
        <f t="shared" si="28"/>
        <v>626976</v>
      </c>
      <c r="T55" s="389">
        <f t="shared" si="28"/>
        <v>-6720</v>
      </c>
    </row>
    <row r="56" spans="1:20" ht="22.5" thickBot="1">
      <c r="A56" s="406"/>
      <c r="B56" s="406"/>
      <c r="C56" s="406"/>
      <c r="D56" s="406"/>
      <c r="E56" s="406"/>
      <c r="F56" s="406"/>
      <c r="G56" s="406"/>
      <c r="H56" s="406"/>
      <c r="I56" s="407"/>
      <c r="J56" s="406"/>
      <c r="K56" s="406"/>
      <c r="L56" s="406"/>
      <c r="M56" s="406"/>
      <c r="N56" s="406"/>
      <c r="O56" s="406"/>
      <c r="P56" s="406"/>
      <c r="Q56" s="391" t="s">
        <v>267</v>
      </c>
      <c r="R56" s="392"/>
      <c r="S56" s="392">
        <f>+S55+T55</f>
        <v>620256</v>
      </c>
      <c r="T56" s="393"/>
    </row>
    <row r="57" spans="1:20" ht="22.5" thickTop="1">
      <c r="A57" s="394">
        <v>1</v>
      </c>
      <c r="B57" s="339" t="s">
        <v>35</v>
      </c>
      <c r="C57" s="339" t="s">
        <v>180</v>
      </c>
      <c r="D57" s="339" t="s">
        <v>320</v>
      </c>
      <c r="E57" s="339" t="s">
        <v>321</v>
      </c>
      <c r="F57" s="394" t="s">
        <v>260</v>
      </c>
      <c r="G57" s="395"/>
      <c r="H57" s="396" t="s">
        <v>261</v>
      </c>
      <c r="I57" s="397">
        <v>5860</v>
      </c>
      <c r="J57" s="398" t="s">
        <v>262</v>
      </c>
      <c r="K57" s="399">
        <f aca="true" t="shared" si="29" ref="K57:K62">I57*6</f>
        <v>35160</v>
      </c>
      <c r="L57" s="397">
        <f aca="true" t="shared" si="30" ref="L57:L62">8200-I57</f>
        <v>2340</v>
      </c>
      <c r="M57" s="398" t="s">
        <v>262</v>
      </c>
      <c r="N57" s="400">
        <f aca="true" t="shared" si="31" ref="N57:N62">L57*6</f>
        <v>14040</v>
      </c>
      <c r="O57" s="399">
        <f aca="true" t="shared" si="32" ref="O57:O62">+K57+N57</f>
        <v>49200</v>
      </c>
      <c r="P57" s="397">
        <f aca="true" t="shared" si="33" ref="P57:P62">(I57+L57-U57)*5/100</f>
        <v>410</v>
      </c>
      <c r="Q57" s="376" t="s">
        <v>262</v>
      </c>
      <c r="R57" s="377">
        <f aca="true" t="shared" si="34" ref="R57:R62">P57*6</f>
        <v>2460</v>
      </c>
      <c r="S57" s="375">
        <f aca="true" t="shared" si="35" ref="S57:S62">SUM(K57,N57,R57)</f>
        <v>51660</v>
      </c>
      <c r="T57" s="379">
        <f aca="true" t="shared" si="36" ref="T57:T62">(8200*6)-O57</f>
        <v>0</v>
      </c>
    </row>
    <row r="58" spans="1:20" ht="21.75">
      <c r="A58" s="380">
        <v>2</v>
      </c>
      <c r="B58" s="372">
        <v>2</v>
      </c>
      <c r="C58" s="381"/>
      <c r="D58" s="381"/>
      <c r="E58" s="381" t="s">
        <v>322</v>
      </c>
      <c r="F58" s="380" t="s">
        <v>260</v>
      </c>
      <c r="G58" s="382"/>
      <c r="H58" s="374" t="s">
        <v>261</v>
      </c>
      <c r="I58" s="375">
        <v>6590</v>
      </c>
      <c r="J58" s="376" t="s">
        <v>262</v>
      </c>
      <c r="K58" s="377">
        <f t="shared" si="29"/>
        <v>39540</v>
      </c>
      <c r="L58" s="375">
        <f t="shared" si="30"/>
        <v>1610</v>
      </c>
      <c r="M58" s="376" t="s">
        <v>262</v>
      </c>
      <c r="N58" s="378">
        <f t="shared" si="31"/>
        <v>9660</v>
      </c>
      <c r="O58" s="377">
        <f t="shared" si="32"/>
        <v>49200</v>
      </c>
      <c r="P58" s="375">
        <f t="shared" si="33"/>
        <v>410</v>
      </c>
      <c r="Q58" s="376" t="s">
        <v>262</v>
      </c>
      <c r="R58" s="377">
        <f t="shared" si="34"/>
        <v>2460</v>
      </c>
      <c r="S58" s="375">
        <f t="shared" si="35"/>
        <v>51660</v>
      </c>
      <c r="T58" s="379">
        <f t="shared" si="36"/>
        <v>0</v>
      </c>
    </row>
    <row r="59" spans="1:20" ht="21.75">
      <c r="A59" s="372">
        <v>3</v>
      </c>
      <c r="B59" s="338"/>
      <c r="C59" s="338"/>
      <c r="D59" s="338"/>
      <c r="E59" s="338" t="s">
        <v>323</v>
      </c>
      <c r="F59" s="380" t="s">
        <v>260</v>
      </c>
      <c r="G59" s="373"/>
      <c r="H59" s="374" t="s">
        <v>261</v>
      </c>
      <c r="I59" s="375">
        <v>6090</v>
      </c>
      <c r="J59" s="376" t="s">
        <v>262</v>
      </c>
      <c r="K59" s="377">
        <f t="shared" si="29"/>
        <v>36540</v>
      </c>
      <c r="L59" s="375">
        <f t="shared" si="30"/>
        <v>2110</v>
      </c>
      <c r="M59" s="376" t="s">
        <v>262</v>
      </c>
      <c r="N59" s="378">
        <f t="shared" si="31"/>
        <v>12660</v>
      </c>
      <c r="O59" s="377">
        <f t="shared" si="32"/>
        <v>49200</v>
      </c>
      <c r="P59" s="375">
        <f t="shared" si="33"/>
        <v>410</v>
      </c>
      <c r="Q59" s="376" t="s">
        <v>262</v>
      </c>
      <c r="R59" s="377">
        <f t="shared" si="34"/>
        <v>2460</v>
      </c>
      <c r="S59" s="375">
        <f t="shared" si="35"/>
        <v>51660</v>
      </c>
      <c r="T59" s="379">
        <f t="shared" si="36"/>
        <v>0</v>
      </c>
    </row>
    <row r="60" spans="1:20" ht="21.75">
      <c r="A60" s="380">
        <v>4</v>
      </c>
      <c r="B60" s="338"/>
      <c r="C60" s="338"/>
      <c r="D60" s="338" t="s">
        <v>324</v>
      </c>
      <c r="E60" s="338" t="s">
        <v>325</v>
      </c>
      <c r="F60" s="372" t="s">
        <v>260</v>
      </c>
      <c r="G60" s="373"/>
      <c r="H60" s="374" t="s">
        <v>261</v>
      </c>
      <c r="I60" s="375">
        <v>5860</v>
      </c>
      <c r="J60" s="376" t="s">
        <v>262</v>
      </c>
      <c r="K60" s="377">
        <f t="shared" si="29"/>
        <v>35160</v>
      </c>
      <c r="L60" s="375">
        <f t="shared" si="30"/>
        <v>2340</v>
      </c>
      <c r="M60" s="376" t="s">
        <v>262</v>
      </c>
      <c r="N60" s="378">
        <f t="shared" si="31"/>
        <v>14040</v>
      </c>
      <c r="O60" s="377">
        <f t="shared" si="32"/>
        <v>49200</v>
      </c>
      <c r="P60" s="375">
        <f t="shared" si="33"/>
        <v>410</v>
      </c>
      <c r="Q60" s="376" t="s">
        <v>262</v>
      </c>
      <c r="R60" s="377">
        <f t="shared" si="34"/>
        <v>2460</v>
      </c>
      <c r="S60" s="375">
        <f t="shared" si="35"/>
        <v>51660</v>
      </c>
      <c r="T60" s="379">
        <f t="shared" si="36"/>
        <v>0</v>
      </c>
    </row>
    <row r="61" spans="1:20" ht="21.75">
      <c r="A61" s="372">
        <v>5</v>
      </c>
      <c r="B61" s="372"/>
      <c r="C61" s="381"/>
      <c r="D61" s="381"/>
      <c r="E61" s="381" t="s">
        <v>326</v>
      </c>
      <c r="F61" s="380" t="s">
        <v>260</v>
      </c>
      <c r="G61" s="382"/>
      <c r="H61" s="374" t="s">
        <v>261</v>
      </c>
      <c r="I61" s="375">
        <v>6090</v>
      </c>
      <c r="J61" s="376" t="s">
        <v>262</v>
      </c>
      <c r="K61" s="377">
        <f t="shared" si="29"/>
        <v>36540</v>
      </c>
      <c r="L61" s="375">
        <f t="shared" si="30"/>
        <v>2110</v>
      </c>
      <c r="M61" s="376" t="s">
        <v>262</v>
      </c>
      <c r="N61" s="378">
        <f t="shared" si="31"/>
        <v>12660</v>
      </c>
      <c r="O61" s="377">
        <f t="shared" si="32"/>
        <v>49200</v>
      </c>
      <c r="P61" s="375">
        <f t="shared" si="33"/>
        <v>410</v>
      </c>
      <c r="Q61" s="376" t="s">
        <v>262</v>
      </c>
      <c r="R61" s="377">
        <f t="shared" si="34"/>
        <v>2460</v>
      </c>
      <c r="S61" s="375">
        <f t="shared" si="35"/>
        <v>51660</v>
      </c>
      <c r="T61" s="379">
        <f t="shared" si="36"/>
        <v>0</v>
      </c>
    </row>
    <row r="62" spans="1:20" ht="21.75">
      <c r="A62" s="380">
        <v>6</v>
      </c>
      <c r="B62" s="338"/>
      <c r="C62" s="338"/>
      <c r="D62" s="338"/>
      <c r="E62" s="338" t="s">
        <v>327</v>
      </c>
      <c r="F62" s="380" t="s">
        <v>260</v>
      </c>
      <c r="G62" s="373"/>
      <c r="H62" s="374" t="s">
        <v>261</v>
      </c>
      <c r="I62" s="375">
        <v>6090</v>
      </c>
      <c r="J62" s="376" t="s">
        <v>262</v>
      </c>
      <c r="K62" s="377">
        <f t="shared" si="29"/>
        <v>36540</v>
      </c>
      <c r="L62" s="375">
        <f t="shared" si="30"/>
        <v>2110</v>
      </c>
      <c r="M62" s="376" t="s">
        <v>262</v>
      </c>
      <c r="N62" s="378">
        <f t="shared" si="31"/>
        <v>12660</v>
      </c>
      <c r="O62" s="377">
        <f t="shared" si="32"/>
        <v>49200</v>
      </c>
      <c r="P62" s="375">
        <f t="shared" si="33"/>
        <v>410</v>
      </c>
      <c r="Q62" s="376" t="s">
        <v>262</v>
      </c>
      <c r="R62" s="377">
        <f t="shared" si="34"/>
        <v>2460</v>
      </c>
      <c r="S62" s="375">
        <f t="shared" si="35"/>
        <v>51660</v>
      </c>
      <c r="T62" s="379">
        <f t="shared" si="36"/>
        <v>0</v>
      </c>
    </row>
    <row r="63" spans="1:20" ht="21.75">
      <c r="A63" s="383"/>
      <c r="B63" s="384" t="s">
        <v>328</v>
      </c>
      <c r="C63" s="385"/>
      <c r="D63" s="385"/>
      <c r="E63" s="386"/>
      <c r="F63" s="383"/>
      <c r="G63" s="387"/>
      <c r="H63" s="388"/>
      <c r="I63" s="389">
        <f>SUM(I57:I62)</f>
        <v>36580</v>
      </c>
      <c r="J63" s="389">
        <f aca="true" t="shared" si="37" ref="J63:Q63">SUM(J57:J62)</f>
        <v>0</v>
      </c>
      <c r="K63" s="389">
        <f t="shared" si="37"/>
        <v>219480</v>
      </c>
      <c r="L63" s="389">
        <f t="shared" si="37"/>
        <v>12620</v>
      </c>
      <c r="M63" s="389">
        <f t="shared" si="37"/>
        <v>0</v>
      </c>
      <c r="N63" s="389">
        <f t="shared" si="37"/>
        <v>75720</v>
      </c>
      <c r="O63" s="389">
        <f t="shared" si="37"/>
        <v>295200</v>
      </c>
      <c r="P63" s="389">
        <f t="shared" si="37"/>
        <v>2460</v>
      </c>
      <c r="Q63" s="389">
        <f t="shared" si="37"/>
        <v>0</v>
      </c>
      <c r="R63" s="389">
        <f>SUM(R57:R62)</f>
        <v>14760</v>
      </c>
      <c r="S63" s="389">
        <f>SUM(S57:S62)</f>
        <v>309960</v>
      </c>
      <c r="T63" s="389">
        <f>SUM(T57:T62)</f>
        <v>0</v>
      </c>
    </row>
    <row r="64" spans="1:20" ht="22.5" thickBot="1">
      <c r="A64" s="408"/>
      <c r="B64" s="408"/>
      <c r="C64" s="408"/>
      <c r="D64" s="408"/>
      <c r="E64" s="408"/>
      <c r="F64" s="408"/>
      <c r="G64" s="408"/>
      <c r="H64" s="408"/>
      <c r="I64" s="409"/>
      <c r="J64" s="408"/>
      <c r="K64" s="408"/>
      <c r="L64" s="408"/>
      <c r="M64" s="408"/>
      <c r="N64" s="408"/>
      <c r="O64" s="408"/>
      <c r="P64" s="408"/>
      <c r="Q64" s="391" t="s">
        <v>267</v>
      </c>
      <c r="R64" s="392"/>
      <c r="S64" s="392">
        <f>+S63+T63</f>
        <v>309960</v>
      </c>
      <c r="T64" s="393"/>
    </row>
    <row r="65" spans="1:20" ht="22.5" thickTop="1">
      <c r="A65" s="394">
        <v>1</v>
      </c>
      <c r="B65" s="339" t="s">
        <v>37</v>
      </c>
      <c r="C65" s="339" t="s">
        <v>52</v>
      </c>
      <c r="D65" s="339" t="s">
        <v>329</v>
      </c>
      <c r="E65" s="339" t="s">
        <v>330</v>
      </c>
      <c r="F65" s="394" t="s">
        <v>260</v>
      </c>
      <c r="G65" s="395"/>
      <c r="H65" s="396" t="s">
        <v>261</v>
      </c>
      <c r="I65" s="397">
        <v>6460</v>
      </c>
      <c r="J65" s="398" t="s">
        <v>262</v>
      </c>
      <c r="K65" s="399">
        <f>I65*6</f>
        <v>38760</v>
      </c>
      <c r="L65" s="397">
        <f>8200-I65</f>
        <v>1740</v>
      </c>
      <c r="M65" s="398" t="s">
        <v>262</v>
      </c>
      <c r="N65" s="400">
        <f>L65*6</f>
        <v>10440</v>
      </c>
      <c r="O65" s="399">
        <f>+K65+N65</f>
        <v>49200</v>
      </c>
      <c r="P65" s="397">
        <f>(I65+L65-U65)*5/100</f>
        <v>410</v>
      </c>
      <c r="Q65" s="376" t="s">
        <v>262</v>
      </c>
      <c r="R65" s="377">
        <f>P65*6</f>
        <v>2460</v>
      </c>
      <c r="S65" s="375">
        <f>SUM(K65,N65,R65)</f>
        <v>51660</v>
      </c>
      <c r="T65" s="379">
        <f>(8200*6)-O65</f>
        <v>0</v>
      </c>
    </row>
    <row r="66" spans="1:20" ht="21.75">
      <c r="A66" s="380">
        <v>2</v>
      </c>
      <c r="B66" s="372">
        <v>2</v>
      </c>
      <c r="C66" s="381"/>
      <c r="D66" s="381"/>
      <c r="E66" s="381" t="s">
        <v>331</v>
      </c>
      <c r="F66" s="380" t="s">
        <v>260</v>
      </c>
      <c r="G66" s="382"/>
      <c r="H66" s="374" t="s">
        <v>261</v>
      </c>
      <c r="I66" s="375">
        <v>6460</v>
      </c>
      <c r="J66" s="376" t="s">
        <v>262</v>
      </c>
      <c r="K66" s="377">
        <f>I66*6</f>
        <v>38760</v>
      </c>
      <c r="L66" s="375">
        <f>8200-I66</f>
        <v>1740</v>
      </c>
      <c r="M66" s="376" t="s">
        <v>262</v>
      </c>
      <c r="N66" s="378">
        <f>L66*6</f>
        <v>10440</v>
      </c>
      <c r="O66" s="377">
        <f>+K66+N66</f>
        <v>49200</v>
      </c>
      <c r="P66" s="375">
        <f>(I66+L66-U66)*5/100</f>
        <v>410</v>
      </c>
      <c r="Q66" s="376" t="s">
        <v>262</v>
      </c>
      <c r="R66" s="377">
        <f>P66*6</f>
        <v>2460</v>
      </c>
      <c r="S66" s="375">
        <f>SUM(K66,N66,R66)</f>
        <v>51660</v>
      </c>
      <c r="T66" s="379">
        <f>(8200*6)-O66</f>
        <v>0</v>
      </c>
    </row>
    <row r="67" spans="1:20" ht="21.75">
      <c r="A67" s="383"/>
      <c r="B67" s="384" t="s">
        <v>332</v>
      </c>
      <c r="C67" s="385"/>
      <c r="D67" s="385"/>
      <c r="E67" s="386"/>
      <c r="F67" s="383"/>
      <c r="G67" s="387"/>
      <c r="H67" s="388"/>
      <c r="I67" s="389">
        <f>SUM(I65:I66)</f>
        <v>12920</v>
      </c>
      <c r="J67" s="389">
        <f aca="true" t="shared" si="38" ref="J67:T67">SUM(J65:J66)</f>
        <v>0</v>
      </c>
      <c r="K67" s="389">
        <f t="shared" si="38"/>
        <v>77520</v>
      </c>
      <c r="L67" s="389">
        <f t="shared" si="38"/>
        <v>3480</v>
      </c>
      <c r="M67" s="389">
        <f t="shared" si="38"/>
        <v>0</v>
      </c>
      <c r="N67" s="389">
        <f t="shared" si="38"/>
        <v>20880</v>
      </c>
      <c r="O67" s="389">
        <f t="shared" si="38"/>
        <v>98400</v>
      </c>
      <c r="P67" s="389">
        <f t="shared" si="38"/>
        <v>820</v>
      </c>
      <c r="Q67" s="389">
        <f t="shared" si="38"/>
        <v>0</v>
      </c>
      <c r="R67" s="389">
        <f t="shared" si="38"/>
        <v>4920</v>
      </c>
      <c r="S67" s="389">
        <f t="shared" si="38"/>
        <v>103320</v>
      </c>
      <c r="T67" s="389">
        <f t="shared" si="38"/>
        <v>0</v>
      </c>
    </row>
    <row r="68" spans="1:20" ht="22.5" thickBot="1">
      <c r="A68" s="408"/>
      <c r="B68" s="408"/>
      <c r="C68" s="408"/>
      <c r="D68" s="408"/>
      <c r="E68" s="408"/>
      <c r="F68" s="408"/>
      <c r="G68" s="408"/>
      <c r="H68" s="408"/>
      <c r="I68" s="409"/>
      <c r="J68" s="408"/>
      <c r="K68" s="408"/>
      <c r="L68" s="408"/>
      <c r="M68" s="408"/>
      <c r="N68" s="408"/>
      <c r="O68" s="408"/>
      <c r="P68" s="408"/>
      <c r="Q68" s="391" t="s">
        <v>267</v>
      </c>
      <c r="R68" s="392"/>
      <c r="S68" s="392">
        <f>+S67+T67</f>
        <v>103320</v>
      </c>
      <c r="T68" s="393"/>
    </row>
    <row r="69" spans="1:20" ht="22.5" thickTop="1">
      <c r="A69" s="394">
        <v>1</v>
      </c>
      <c r="B69" s="339" t="s">
        <v>181</v>
      </c>
      <c r="C69" s="339" t="s">
        <v>182</v>
      </c>
      <c r="D69" s="339" t="s">
        <v>333</v>
      </c>
      <c r="E69" s="339" t="s">
        <v>334</v>
      </c>
      <c r="F69" s="394" t="s">
        <v>335</v>
      </c>
      <c r="G69" s="395"/>
      <c r="H69" s="396" t="s">
        <v>261</v>
      </c>
      <c r="I69" s="397">
        <v>6980</v>
      </c>
      <c r="J69" s="398" t="s">
        <v>262</v>
      </c>
      <c r="K69" s="399">
        <f>I69*6</f>
        <v>41880</v>
      </c>
      <c r="L69" s="397">
        <v>1500</v>
      </c>
      <c r="M69" s="398" t="s">
        <v>262</v>
      </c>
      <c r="N69" s="400">
        <f>L69*6</f>
        <v>9000</v>
      </c>
      <c r="O69" s="399">
        <f>+K69+N69</f>
        <v>50880</v>
      </c>
      <c r="P69" s="397">
        <f>(I69+L69-U69)*5/100</f>
        <v>424</v>
      </c>
      <c r="Q69" s="376" t="s">
        <v>262</v>
      </c>
      <c r="R69" s="377">
        <f>P69*6</f>
        <v>2544</v>
      </c>
      <c r="S69" s="375">
        <f>SUM(K69,N69,R69)</f>
        <v>53424</v>
      </c>
      <c r="T69" s="379">
        <f>(8200*6)-O69</f>
        <v>-1680</v>
      </c>
    </row>
    <row r="70" spans="1:20" ht="21.75">
      <c r="A70" s="380">
        <v>2</v>
      </c>
      <c r="B70" s="372"/>
      <c r="C70" s="381"/>
      <c r="D70" s="381"/>
      <c r="E70" s="381" t="s">
        <v>336</v>
      </c>
      <c r="F70" s="380" t="s">
        <v>260</v>
      </c>
      <c r="G70" s="382"/>
      <c r="H70" s="374" t="s">
        <v>261</v>
      </c>
      <c r="I70" s="375">
        <v>6980</v>
      </c>
      <c r="J70" s="376" t="s">
        <v>262</v>
      </c>
      <c r="K70" s="377">
        <f>I70*6</f>
        <v>41880</v>
      </c>
      <c r="L70" s="375">
        <v>1500</v>
      </c>
      <c r="M70" s="376" t="s">
        <v>262</v>
      </c>
      <c r="N70" s="378">
        <f>L70*6</f>
        <v>9000</v>
      </c>
      <c r="O70" s="377">
        <f>+K70+N70</f>
        <v>50880</v>
      </c>
      <c r="P70" s="375">
        <f>(I70+L70-U70)*5/100</f>
        <v>424</v>
      </c>
      <c r="Q70" s="376" t="s">
        <v>262</v>
      </c>
      <c r="R70" s="377">
        <f>P70*6</f>
        <v>2544</v>
      </c>
      <c r="S70" s="375">
        <f>SUM(K70,N70,R70)</f>
        <v>53424</v>
      </c>
      <c r="T70" s="379">
        <f>(8200*6)-O70</f>
        <v>-1680</v>
      </c>
    </row>
    <row r="71" spans="1:20" ht="21.75">
      <c r="A71" s="380">
        <v>3</v>
      </c>
      <c r="B71" s="372"/>
      <c r="C71" s="381"/>
      <c r="D71" s="381"/>
      <c r="E71" s="381" t="s">
        <v>331</v>
      </c>
      <c r="F71" s="380" t="s">
        <v>260</v>
      </c>
      <c r="G71" s="382"/>
      <c r="H71" s="374" t="s">
        <v>261</v>
      </c>
      <c r="I71" s="375">
        <v>9080</v>
      </c>
      <c r="J71" s="376" t="s">
        <v>262</v>
      </c>
      <c r="K71" s="377">
        <f>I71*6</f>
        <v>54480</v>
      </c>
      <c r="L71" s="375">
        <v>1500</v>
      </c>
      <c r="M71" s="376" t="s">
        <v>262</v>
      </c>
      <c r="N71" s="378">
        <f>L71*6</f>
        <v>9000</v>
      </c>
      <c r="O71" s="377">
        <f>+K71+N71</f>
        <v>63480</v>
      </c>
      <c r="P71" s="375">
        <f>(I71+L71-U71)*5/100</f>
        <v>529</v>
      </c>
      <c r="Q71" s="376" t="s">
        <v>262</v>
      </c>
      <c r="R71" s="377">
        <f>P71*6</f>
        <v>3174</v>
      </c>
      <c r="S71" s="375">
        <f>SUM(K71,N71,R71)</f>
        <v>66654</v>
      </c>
      <c r="T71" s="379">
        <f>(8200*6)-O71</f>
        <v>-14280</v>
      </c>
    </row>
    <row r="72" spans="1:20" ht="21.75">
      <c r="A72" s="383"/>
      <c r="B72" s="384" t="s">
        <v>337</v>
      </c>
      <c r="C72" s="385"/>
      <c r="D72" s="385"/>
      <c r="E72" s="386"/>
      <c r="F72" s="383"/>
      <c r="G72" s="387"/>
      <c r="H72" s="388"/>
      <c r="I72" s="389">
        <f aca="true" t="shared" si="39" ref="I72:T72">SUM(I69:I71)</f>
        <v>23040</v>
      </c>
      <c r="J72" s="389">
        <f t="shared" si="39"/>
        <v>0</v>
      </c>
      <c r="K72" s="389">
        <f t="shared" si="39"/>
        <v>138240</v>
      </c>
      <c r="L72" s="389">
        <f t="shared" si="39"/>
        <v>4500</v>
      </c>
      <c r="M72" s="389">
        <f t="shared" si="39"/>
        <v>0</v>
      </c>
      <c r="N72" s="389">
        <f t="shared" si="39"/>
        <v>27000</v>
      </c>
      <c r="O72" s="389">
        <f t="shared" si="39"/>
        <v>165240</v>
      </c>
      <c r="P72" s="389">
        <f t="shared" si="39"/>
        <v>1377</v>
      </c>
      <c r="Q72" s="389">
        <f t="shared" si="39"/>
        <v>0</v>
      </c>
      <c r="R72" s="389">
        <f t="shared" si="39"/>
        <v>8262</v>
      </c>
      <c r="S72" s="389">
        <f t="shared" si="39"/>
        <v>173502</v>
      </c>
      <c r="T72" s="389">
        <f t="shared" si="39"/>
        <v>-17640</v>
      </c>
    </row>
    <row r="73" spans="1:20" ht="22.5" thickBot="1">
      <c r="A73" s="390"/>
      <c r="B73" s="390"/>
      <c r="C73" s="390"/>
      <c r="D73" s="390"/>
      <c r="E73" s="390"/>
      <c r="F73" s="390"/>
      <c r="G73" s="390"/>
      <c r="H73" s="390"/>
      <c r="I73" s="401"/>
      <c r="J73" s="390"/>
      <c r="K73" s="390"/>
      <c r="L73" s="390"/>
      <c r="M73" s="390"/>
      <c r="N73" s="390"/>
      <c r="O73" s="390"/>
      <c r="P73" s="390"/>
      <c r="Q73" s="391" t="s">
        <v>267</v>
      </c>
      <c r="R73" s="392"/>
      <c r="S73" s="392">
        <f>+S72+T72</f>
        <v>155862</v>
      </c>
      <c r="T73" s="393"/>
    </row>
    <row r="74" spans="1:20" ht="23.25" thickBot="1" thickTop="1">
      <c r="A74" s="390"/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1" t="s">
        <v>338</v>
      </c>
      <c r="R74" s="392"/>
      <c r="S74" s="392">
        <f>+S11+S21+S31+S41+S56+S64+S68+S73</f>
        <v>2203995</v>
      </c>
      <c r="T74" s="393"/>
    </row>
    <row r="75" spans="1:20" ht="22.5" thickTop="1">
      <c r="A75" s="390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410"/>
      <c r="R75" s="411"/>
      <c r="S75" s="411"/>
      <c r="T75" s="412"/>
    </row>
    <row r="76" spans="1:20" ht="21.75">
      <c r="A76" s="390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</row>
  </sheetData>
  <sheetProtection password="CC71" sheet="1" objects="1" scenarios="1" selectLockedCells="1" selectUnlockedCells="1"/>
  <mergeCells count="22">
    <mergeCell ref="B55:E55"/>
    <mergeCell ref="B63:E63"/>
    <mergeCell ref="B67:E67"/>
    <mergeCell ref="B72:E72"/>
    <mergeCell ref="B20:E20"/>
    <mergeCell ref="B30:E30"/>
    <mergeCell ref="B40:E40"/>
    <mergeCell ref="B50:C50"/>
    <mergeCell ref="I4:K4"/>
    <mergeCell ref="L4:N4"/>
    <mergeCell ref="P4:R4"/>
    <mergeCell ref="B10:E10"/>
    <mergeCell ref="A1:T1"/>
    <mergeCell ref="A2:T2"/>
    <mergeCell ref="I3:R3"/>
    <mergeCell ref="A4:A5"/>
    <mergeCell ref="B4:B5"/>
    <mergeCell ref="C4:C5"/>
    <mergeCell ref="D4:D5"/>
    <mergeCell ref="E4:E5"/>
    <mergeCell ref="F4:F5"/>
    <mergeCell ref="G4:H4"/>
  </mergeCells>
  <printOptions/>
  <pageMargins left="0.16" right="0.16" top="0.28" bottom="0.17" header="0.5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aoe</cp:lastModifiedBy>
  <cp:lastPrinted>2011-05-06T04:03:38Z</cp:lastPrinted>
  <dcterms:created xsi:type="dcterms:W3CDTF">2005-04-29T08:18:38Z</dcterms:created>
  <dcterms:modified xsi:type="dcterms:W3CDTF">2011-05-06T04:05:54Z</dcterms:modified>
  <cp:category/>
  <cp:version/>
  <cp:contentType/>
  <cp:contentStatus/>
</cp:coreProperties>
</file>