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5195" windowHeight="8190" activeTab="2"/>
  </bookViews>
  <sheets>
    <sheet name="บัญชีโอนเงิน" sheetId="3" r:id="rId1"/>
    <sheet name="ครูผดดงวด" sheetId="2" r:id="rId2"/>
    <sheet name="ผดด" sheetId="1" r:id="rId3"/>
  </sheets>
  <definedNames>
    <definedName name="_xlnm.Print_Titles" localSheetId="0">'บัญชีโอนเงิน'!$1:$4</definedName>
    <definedName name="_xlnm.Print_Titles" localSheetId="2">'ผดด'!$3:$5</definedName>
  </definedNames>
  <calcPr calcId="125725"/>
</workbook>
</file>

<file path=xl/sharedStrings.xml><?xml version="1.0" encoding="utf-8"?>
<sst xmlns="http://schemas.openxmlformats.org/spreadsheetml/2006/main" count="572" uniqueCount="201">
  <si>
    <t>รายละเอียดประกอบการเบิกจ่ายเงินสนับสนุนศูนย์พัฒนาเด็กเล็ก เป็นค่าตอบแทนของพนักงานจ้าง ประจำปีงบประมาณ 2555</t>
  </si>
  <si>
    <t>งวดที่ 2- 3  เดือน ม.ค ,ก.พ.-พ.ค 2555</t>
  </si>
  <si>
    <t>ที่</t>
  </si>
  <si>
    <t>อำเภอ</t>
  </si>
  <si>
    <t>อปท.</t>
  </si>
  <si>
    <t>ชื่อศูนย์พัฒนาเด็กเล็ก</t>
  </si>
  <si>
    <t>รายชื่อ</t>
  </si>
  <si>
    <t>ตำแหน่ง</t>
  </si>
  <si>
    <t>ประเภท</t>
  </si>
  <si>
    <t>งบประมาณที่กรมจัดสรร</t>
  </si>
  <si>
    <t>รวมทั้งสิ้น</t>
  </si>
  <si>
    <t>ยอดที่อปท.ขอเบิก</t>
  </si>
  <si>
    <t>ส่วนเกินงบประมาณจัดสรร</t>
  </si>
  <si>
    <t>พ.ทั่วไป</t>
  </si>
  <si>
    <t>พ.ภารกิจ</t>
  </si>
  <si>
    <t>ค่าตอบแทน</t>
  </si>
  <si>
    <t>ค่าครองชีพ</t>
  </si>
  <si>
    <t>รวม 1+2</t>
  </si>
  <si>
    <t>ประกันสังคม</t>
  </si>
  <si>
    <t>ต่อเดือน</t>
  </si>
  <si>
    <t>เดือน</t>
  </si>
  <si>
    <t>เงิน(1)</t>
  </si>
  <si>
    <t>เงิน</t>
  </si>
  <si>
    <t>แก้งคร้อ</t>
  </si>
  <si>
    <t>อบต.เก่าย่าดี</t>
  </si>
  <si>
    <t>รร.บ้านเก่าวิทยานุกุล</t>
  </si>
  <si>
    <t>นางประดับ เลียมไธสง</t>
  </si>
  <si>
    <t>ผดด</t>
  </si>
  <si>
    <t>/</t>
  </si>
  <si>
    <t>ม.ค.-พ.ค.55</t>
  </si>
  <si>
    <t>น.ส.โสภา เสาวิชิต</t>
  </si>
  <si>
    <t>รวมเบิกทั้งสิ้น</t>
  </si>
  <si>
    <t>ซับใหญ่</t>
  </si>
  <si>
    <t>อบต.ซับใหญ่</t>
  </si>
  <si>
    <t>ศูนย์ซับใหญ่</t>
  </si>
  <si>
    <t>นางสีนวล  แทนมูล</t>
  </si>
  <si>
    <t>น.ส.สรวงสุดา เวินขุนทด</t>
  </si>
  <si>
    <t>ซับเจริญสุข</t>
  </si>
  <si>
    <t>นางคำปลาย  บุญลาภ</t>
  </si>
  <si>
    <t>หนองใหญ่</t>
  </si>
  <si>
    <t>น.ส.สุกัญญา  วงศาคร</t>
  </si>
  <si>
    <t>ร.ร.บ้านซับใหญ่</t>
  </si>
  <si>
    <t>นางลำไย  ศิลา</t>
  </si>
  <si>
    <t>นางวราภรณ์  เคณทอง</t>
  </si>
  <si>
    <t>บ้านตลุกคุณ</t>
  </si>
  <si>
    <t>น.ส.กาญดา  เสมาเพ็ชร</t>
  </si>
  <si>
    <t>หน.ศูนย์</t>
  </si>
  <si>
    <t>บรรจุ  1 ม.ค.55</t>
  </si>
  <si>
    <t>นายธนาวุฒิ  ก้านสันเทียะ</t>
  </si>
  <si>
    <t>ร.ร.บ้านบุฉนวน</t>
  </si>
  <si>
    <t>น.ส.เนาวรัตน์  ปะสีกัง</t>
  </si>
  <si>
    <t>น.ส.ธัญญลักษณ์ กาชัย</t>
  </si>
  <si>
    <t>เนินสง่า</t>
  </si>
  <si>
    <t>อบต.หนองฉิม</t>
  </si>
  <si>
    <t>วัดโนนสะอาด</t>
  </si>
  <si>
    <t>นายนพดล  คำจุมพล</t>
  </si>
  <si>
    <t>บรรจุ 1 ม.ค.55</t>
  </si>
  <si>
    <t>นางเข็มมา แก้วถาวร</t>
  </si>
  <si>
    <t>ผดด.</t>
  </si>
  <si>
    <t>นางคำปุ่น พินไธสง</t>
  </si>
  <si>
    <t>บ้านหนองฉิมกลาง</t>
  </si>
  <si>
    <t>นางหนูรักษ์   ธนะรัตน์</t>
  </si>
  <si>
    <t>ไม่ได้รับจัดสรร หน.ศูนย์</t>
  </si>
  <si>
    <t>ก.พ.-พ.ค.55</t>
  </si>
  <si>
    <t>นางสุวรรณณี   สิทธิวงศ์</t>
  </si>
  <si>
    <t>นางสมหวัง   เข็มกลัดมุกต์</t>
  </si>
  <si>
    <t>นางชาลีนี   เอี่ยมสะอาด</t>
  </si>
  <si>
    <t>น.ส.มะลิ   แสงแพง</t>
  </si>
  <si>
    <t>บำเหน็จณรงค์</t>
  </si>
  <si>
    <t>อบต.โคกเพชร</t>
  </si>
  <si>
    <t>ศูนย์โคกเพชร</t>
  </si>
  <si>
    <t>นางศุภศจี  พูลพงษ์</t>
  </si>
  <si>
    <t>บรรจุ 1 ธ.ค.54</t>
  </si>
  <si>
    <t>พัฒนา</t>
  </si>
  <si>
    <t>น.ส.ภัคจิรา  ศรีษะพรม</t>
  </si>
  <si>
    <t>ม.ค. - พ.ค.55</t>
  </si>
  <si>
    <t>เมืองชัยภูมิ</t>
  </si>
  <si>
    <t>อบต.ห้วยบง</t>
  </si>
  <si>
    <t>หนองหิน</t>
  </si>
  <si>
    <t>นางอภิญญา  ชูสกุล</t>
  </si>
  <si>
    <t>1-3 ม.ค.55</t>
  </si>
  <si>
    <t>นางสังวาล  ไพศาลวรรณ</t>
  </si>
  <si>
    <t>นางนรินทร์  วิชาเย็น</t>
  </si>
  <si>
    <t>น.ส.อุทิศรา  ลองจำนงค์</t>
  </si>
  <si>
    <t>ห้วยหว้า</t>
  </si>
  <si>
    <t>นางเรืองศรี  ธรรมวงศ์</t>
  </si>
  <si>
    <t>นางรัตนา  ยอดท่าหว้า</t>
  </si>
  <si>
    <t>น.ส.อุบล  แก่งสันเที๊ยะ</t>
  </si>
  <si>
    <t>อบต.หนองไผ่</t>
  </si>
  <si>
    <t>ศูนย์อบต.หนองไผ่</t>
  </si>
  <si>
    <t>นางชนัฎฐา  จดชัยภูมิ</t>
  </si>
  <si>
    <t>น.ส.สุกัญญา มีสัมพันธ์</t>
  </si>
  <si>
    <t>หนองบัวแดง</t>
  </si>
  <si>
    <t>อบต.วังชมภู</t>
  </si>
  <si>
    <t>วัดป่าไทรงาม</t>
  </si>
  <si>
    <t>นางสมศรี  หินเมืองเก่า</t>
  </si>
  <si>
    <t>นางอรทัย สุขม่วง</t>
  </si>
  <si>
    <t>นางบรรจบ มานะสุวรรณศรี</t>
  </si>
  <si>
    <t>วัดทุ่งสว่างสุทธาวาส</t>
  </si>
  <si>
    <t>นางสังวร  กองเลิศ</t>
  </si>
  <si>
    <t>นางรุ่งทิวา  ลาดบัวขาว</t>
  </si>
  <si>
    <t>วัดพนังม่วงวนาราม</t>
  </si>
  <si>
    <t>น.ส.ดาวเรือง มูลแก่น</t>
  </si>
  <si>
    <t>น.ส.สุนันท์ วงศ์ภาพ</t>
  </si>
  <si>
    <t>วัดสระแก้ววนาราม</t>
  </si>
  <si>
    <t>นางเจนจีรา  โอดประไพ</t>
  </si>
  <si>
    <t>น.ส.พัชรี ทาดวงตา</t>
  </si>
  <si>
    <t>วัดรัตนคงคาราม</t>
  </si>
  <si>
    <t>นางยอด ไวสุวรรณ์</t>
  </si>
  <si>
    <t>นางอุทุมพร  พานเงิน</t>
  </si>
  <si>
    <t>วัดใหม่วิเวกประชาสรรค์</t>
  </si>
  <si>
    <t>นางสุกัญญา พลธรรม</t>
  </si>
  <si>
    <t>นางอภัย พลจันทึก</t>
  </si>
  <si>
    <t>วัดท่าแขกวนาราม</t>
  </si>
  <si>
    <t>นางเอมอร ชัยสงค์</t>
  </si>
  <si>
    <t>นางอุไร สมบัติหอม</t>
  </si>
  <si>
    <t>นางพิศมัย สุภพล</t>
  </si>
  <si>
    <t>หนองบัวระเหว</t>
  </si>
  <si>
    <t>อบต.โสกปลาดุก</t>
  </si>
  <si>
    <t>โสกปลาดุก</t>
  </si>
  <si>
    <t>นางสุดารัตน์ บุญพรหม</t>
  </si>
  <si>
    <t>น.ส.ประณีต  สุขขุนทด</t>
  </si>
  <si>
    <t>บรรจุ 29 ธ.ค.54</t>
  </si>
  <si>
    <t>ไม่ได้รับจัดสรรหน.ศูนย์</t>
  </si>
  <si>
    <t>น.ส.เสมียน สีชัยยัน</t>
  </si>
  <si>
    <t>บ้านแท่น</t>
  </si>
  <si>
    <t>อบต.บ้านเต่า</t>
  </si>
  <si>
    <t>วัดชัยชุมพล</t>
  </si>
  <si>
    <t>นางเบญจรงค์ บุญศรี</t>
  </si>
  <si>
    <t>นางอโณทัย เจริญธรรม</t>
  </si>
  <si>
    <t>นางดวงเดือน นวลปักษี</t>
  </si>
  <si>
    <t>นางกฤษณา ชำนาญ</t>
  </si>
  <si>
    <t>วัดชัยบาล</t>
  </si>
  <si>
    <t>นางทองจันทร์ เวียงยา</t>
  </si>
  <si>
    <t>นางสมพาน ชำนาญพล</t>
  </si>
  <si>
    <t>ไม่ได้รับจัดสรร</t>
  </si>
  <si>
    <t>นางนันทิยา นาแถมเงิน</t>
  </si>
  <si>
    <t>หนองเม็ก</t>
  </si>
  <si>
    <t>นางชะคะดี พงษ์สระพัง</t>
  </si>
  <si>
    <t>นางบุหงา ได้เปรียบ</t>
  </si>
  <si>
    <t>รายละเอียดประกอบการเบิกจ่ายเงินสนับสนุนศูนย์พัฒนาเด็กเล็ก เป็นเงินเดือน,ค่าครองชีพ ตำแหน่งครูผู้ดูแลเด็ก ประจำปีงบประมาณ 2555</t>
  </si>
  <si>
    <t>งวดที่  3  เดือน ม.ค. ,ก.พ.-พ.ค. 2555</t>
  </si>
  <si>
    <t>เงินเดือน</t>
  </si>
  <si>
    <t>วัดโนนสะอาด(บรรจุ 1 ม.ค.55)</t>
  </si>
  <si>
    <t>ครูผู้ดูแลเด็ก</t>
  </si>
  <si>
    <t xml:space="preserve"> ม.ค.-พ.ค.55</t>
  </si>
  <si>
    <t>นางมะลิ แสงแพง</t>
  </si>
  <si>
    <t>บ้านห้วยหว้า(บรรจุ 4 ม.ค.55)</t>
  </si>
  <si>
    <t>นางเรืองศรี  ธรรมวงค์</t>
  </si>
  <si>
    <t>4 ม.ค.-พ.ค.55</t>
  </si>
  <si>
    <t>บ้านหนองหิน</t>
  </si>
  <si>
    <r>
      <t>วัดสระแก้ววนาราม</t>
    </r>
    <r>
      <rPr>
        <sz val="10"/>
        <rFont val="Angsana New"/>
        <family val="1"/>
      </rPr>
      <t>(บรรจุ 1 ธ.ค. 54)</t>
    </r>
  </si>
  <si>
    <t>ธ.ค.ได้เงินแล้ว 8,503 - ที่ต้องได้รับจริง 10,640 =2,137)</t>
  </si>
  <si>
    <t>โสกปลาดุก(บรรจุ 29 ธ.ค.54)</t>
  </si>
  <si>
    <t>(ธ.ค.ได้เงินค่าตอบแทนแล้ว 8,200  - (ที่ต้องได้จริง(8200*28/31)+(10640*3/31)=8436.12) =236.12)</t>
  </si>
  <si>
    <t>วัดชัยชุมพล(บรรจุ 1 ม.ค.55)</t>
  </si>
  <si>
    <t>โอนเข้าบัญชีวันที่   11    มิถุนายน 2555</t>
  </si>
  <si>
    <t xml:space="preserve">           หน่วยงานผู้โอน: สำนักงานส่งเสริมการปกครองท้องถิ่น จ.ชัยภูมิ</t>
  </si>
  <si>
    <t xml:space="preserve">                 บัญชีการโอนเงินให้ อปท. จ.ชัยภูมิ</t>
  </si>
  <si>
    <t>ท้องถิ่น</t>
  </si>
  <si>
    <t>เลขที่</t>
  </si>
  <si>
    <t>เงินเดือน+ค่าครองชีพ</t>
  </si>
  <si>
    <t>ค่าตอบแทน+ค่าครองชีพ</t>
  </si>
  <si>
    <t>ค่ารักษาฯ</t>
  </si>
  <si>
    <t>ค่าเล่าเรียนบุตร</t>
  </si>
  <si>
    <t>โครงการป้องกันแก้ปัญหา</t>
  </si>
  <si>
    <t>เลขที่บัญชีกระแสรายวัน</t>
  </si>
  <si>
    <t>ฎีกา</t>
  </si>
  <si>
    <t>ครู ผดด.</t>
  </si>
  <si>
    <t>ปกส,ผดด.ภารกิจ,ทั่วไป</t>
  </si>
  <si>
    <t>ครู ผดด</t>
  </si>
  <si>
    <t>ยาเสพติด(ตั้งด่านตรวจ)</t>
  </si>
  <si>
    <t>รวม</t>
  </si>
  <si>
    <t>กรุงไทย</t>
  </si>
  <si>
    <t>อบต.</t>
  </si>
  <si>
    <t>เก่าย่าดี</t>
  </si>
  <si>
    <t>342-6-00194-2</t>
  </si>
  <si>
    <t>318-6-01063-2</t>
  </si>
  <si>
    <t>หนองฉิม</t>
  </si>
  <si>
    <t>307-6-06165-8</t>
  </si>
  <si>
    <t>บ้านเขว้า</t>
  </si>
  <si>
    <t>ตลาดแร้ง</t>
  </si>
  <si>
    <t>307-6-06161-5</t>
  </si>
  <si>
    <t>โคกเพชรพัฒนา</t>
  </si>
  <si>
    <t>318-6-01053-5</t>
  </si>
  <si>
    <t>ห้วยบง</t>
  </si>
  <si>
    <t>342-6-00201-9</t>
  </si>
  <si>
    <t>หนองไผ่</t>
  </si>
  <si>
    <t>342-6-00193-4</t>
  </si>
  <si>
    <t>วังชมภู</t>
  </si>
  <si>
    <t>307-6-06187-9</t>
  </si>
  <si>
    <t>335-6-00290-2</t>
  </si>
  <si>
    <t>เกษตรสมบูรณ์</t>
  </si>
  <si>
    <t>โนนกอก</t>
  </si>
  <si>
    <t>285-6-00382-6</t>
  </si>
  <si>
    <t>บ้านหัน</t>
  </si>
  <si>
    <t>285-6-00388-5</t>
  </si>
  <si>
    <t>เทศบาลตำบลบ้านเป้า</t>
  </si>
  <si>
    <t>285-6-00386-9</t>
  </si>
  <si>
    <t>บ้านเต่า</t>
  </si>
  <si>
    <t>289-6-00103-4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</si>
</sst>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8">
    <font>
      <sz val="10"/>
      <name val="Arial"/>
      <family val="2"/>
    </font>
    <font>
      <b/>
      <sz val="12"/>
      <name val="AngsanaUPC"/>
      <family val="1"/>
    </font>
    <font>
      <b/>
      <sz val="10"/>
      <name val="AngsanaUPC"/>
      <family val="1"/>
    </font>
    <font>
      <sz val="12"/>
      <name val="AngsanaUPC"/>
      <family val="1"/>
    </font>
    <font>
      <sz val="10"/>
      <name val="AngsanaUPC"/>
      <family val="1"/>
    </font>
    <font>
      <b/>
      <sz val="11"/>
      <name val="Angsana New"/>
      <family val="1"/>
    </font>
    <font>
      <sz val="11"/>
      <name val="Angsana New"/>
      <family val="1"/>
    </font>
    <font>
      <sz val="9"/>
      <name val="AngsanaUPC"/>
      <family val="1"/>
    </font>
    <font>
      <b/>
      <sz val="16"/>
      <name val="AngsanaUPC"/>
      <family val="1"/>
    </font>
    <font>
      <sz val="12"/>
      <name val="Angsana New"/>
      <family val="1"/>
    </font>
    <font>
      <sz val="10"/>
      <name val="Angsana New"/>
      <family val="1"/>
    </font>
    <font>
      <b/>
      <sz val="12"/>
      <name val="Angsana New"/>
      <family val="1"/>
    </font>
    <font>
      <sz val="14"/>
      <name val="Arial"/>
      <family val="2"/>
    </font>
    <font>
      <b/>
      <sz val="14"/>
      <name val="TH SarabunPSK"/>
      <family val="2"/>
    </font>
    <font>
      <sz val="14"/>
      <name val="AngsanaUPC"/>
      <family val="1"/>
    </font>
    <font>
      <sz val="14"/>
      <name val="TH SarabunPSK"/>
      <family val="2"/>
    </font>
    <font>
      <sz val="12"/>
      <name val="TH SarabunPSK"/>
      <family val="2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/>
      <right/>
      <top style="hair"/>
      <bottom/>
    </border>
    <border>
      <left style="thin"/>
      <right style="thin"/>
      <top style="double"/>
      <bottom style="double"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>
      <alignment/>
      <protection/>
    </xf>
    <xf numFmtId="188" fontId="12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187" fontId="1" fillId="0" borderId="1" xfId="2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/>
    </xf>
    <xf numFmtId="187" fontId="3" fillId="0" borderId="2" xfId="20" applyNumberFormat="1" applyFont="1" applyBorder="1" applyAlignment="1">
      <alignment horizontal="center"/>
    </xf>
    <xf numFmtId="0" fontId="4" fillId="0" borderId="4" xfId="0" applyFont="1" applyBorder="1"/>
    <xf numFmtId="187" fontId="3" fillId="0" borderId="2" xfId="2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187" fontId="3" fillId="0" borderId="5" xfId="20" applyNumberFormat="1" applyFont="1" applyBorder="1" applyAlignment="1">
      <alignment horizontal="center"/>
    </xf>
    <xf numFmtId="0" fontId="4" fillId="0" borderId="5" xfId="0" applyFont="1" applyBorder="1"/>
    <xf numFmtId="187" fontId="3" fillId="0" borderId="6" xfId="20" applyNumberFormat="1" applyFont="1" applyBorder="1" applyAlignment="1">
      <alignment horizontal="center"/>
    </xf>
    <xf numFmtId="187" fontId="3" fillId="0" borderId="3" xfId="20" applyNumberFormat="1" applyFont="1" applyBorder="1" applyAlignment="1">
      <alignment horizontal="center"/>
    </xf>
    <xf numFmtId="187" fontId="3" fillId="0" borderId="6" xfId="20" applyNumberFormat="1" applyFont="1" applyBorder="1" applyAlignment="1">
      <alignment horizontal="center" wrapText="1"/>
    </xf>
    <xf numFmtId="187" fontId="3" fillId="0" borderId="5" xfId="2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/>
    <xf numFmtId="0" fontId="2" fillId="0" borderId="4" xfId="0" applyFont="1" applyBorder="1" applyAlignment="1">
      <alignment horizontal="center" wrapText="1"/>
    </xf>
    <xf numFmtId="187" fontId="3" fillId="0" borderId="7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7" xfId="20" applyFont="1" applyBorder="1" applyAlignment="1">
      <alignment horizontal="center"/>
    </xf>
    <xf numFmtId="187" fontId="1" fillId="0" borderId="0" xfId="0" applyNumberFormat="1" applyFont="1"/>
    <xf numFmtId="0" fontId="2" fillId="0" borderId="3" xfId="0" applyFont="1" applyBorder="1" applyAlignment="1">
      <alignment horizontal="center" wrapText="1"/>
    </xf>
    <xf numFmtId="187" fontId="1" fillId="0" borderId="3" xfId="21" applyNumberFormat="1" applyFont="1" applyBorder="1" applyAlignment="1">
      <alignment horizontal="center"/>
    </xf>
    <xf numFmtId="187" fontId="1" fillId="0" borderId="3" xfId="21" applyNumberFormat="1" applyFont="1" applyBorder="1" applyAlignment="1">
      <alignment horizontal="center" wrapText="1"/>
    </xf>
    <xf numFmtId="0" fontId="3" fillId="0" borderId="4" xfId="0" applyFont="1" applyBorder="1"/>
    <xf numFmtId="49" fontId="6" fillId="0" borderId="5" xfId="21" applyNumberFormat="1" applyFont="1" applyFill="1" applyBorder="1" applyAlignment="1">
      <alignment horizontal="left" vertical="center"/>
    </xf>
    <xf numFmtId="187" fontId="3" fillId="0" borderId="4" xfId="21" applyNumberFormat="1" applyFont="1" applyBorder="1"/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3" fillId="0" borderId="0" xfId="0" applyFont="1"/>
    <xf numFmtId="0" fontId="6" fillId="0" borderId="5" xfId="0" applyFont="1" applyFill="1" applyBorder="1" applyAlignment="1">
      <alignment horizontal="left" vertical="center"/>
    </xf>
    <xf numFmtId="187" fontId="3" fillId="0" borderId="5" xfId="21" applyNumberFormat="1" applyFont="1" applyBorder="1"/>
    <xf numFmtId="187" fontId="1" fillId="0" borderId="4" xfId="21" applyNumberFormat="1" applyFont="1" applyBorder="1"/>
    <xf numFmtId="187" fontId="3" fillId="0" borderId="7" xfId="21" applyNumberFormat="1" applyFont="1" applyBorder="1"/>
    <xf numFmtId="0" fontId="3" fillId="0" borderId="7" xfId="0" applyFont="1" applyBorder="1"/>
    <xf numFmtId="43" fontId="1" fillId="0" borderId="7" xfId="20" applyFont="1" applyBorder="1"/>
    <xf numFmtId="187" fontId="3" fillId="0" borderId="3" xfId="21" applyNumberFormat="1" applyFont="1" applyBorder="1"/>
    <xf numFmtId="0" fontId="3" fillId="0" borderId="3" xfId="0" applyFont="1" applyBorder="1"/>
    <xf numFmtId="0" fontId="3" fillId="0" borderId="4" xfId="0" applyFont="1" applyFill="1" applyBorder="1"/>
    <xf numFmtId="49" fontId="6" fillId="0" borderId="3" xfId="21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87" fontId="3" fillId="0" borderId="4" xfId="21" applyNumberFormat="1" applyFont="1" applyFill="1" applyBorder="1"/>
    <xf numFmtId="0" fontId="4" fillId="0" borderId="4" xfId="0" applyFont="1" applyFill="1" applyBorder="1"/>
    <xf numFmtId="0" fontId="3" fillId="0" borderId="0" xfId="0" applyFont="1" applyFill="1"/>
    <xf numFmtId="49" fontId="6" fillId="0" borderId="4" xfId="21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87" fontId="6" fillId="0" borderId="4" xfId="21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7" fontId="4" fillId="0" borderId="4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187" fontId="3" fillId="0" borderId="5" xfId="21" applyNumberFormat="1" applyFont="1" applyFill="1" applyBorder="1"/>
    <xf numFmtId="0" fontId="1" fillId="0" borderId="3" xfId="0" applyFont="1" applyBorder="1"/>
    <xf numFmtId="0" fontId="4" fillId="0" borderId="7" xfId="0" applyFont="1" applyBorder="1"/>
    <xf numFmtId="187" fontId="6" fillId="0" borderId="4" xfId="20" applyNumberFormat="1" applyFont="1" applyFill="1" applyBorder="1" applyAlignment="1">
      <alignment horizontal="left" vertical="center"/>
    </xf>
    <xf numFmtId="187" fontId="3" fillId="0" borderId="4" xfId="20" applyNumberFormat="1" applyFont="1" applyBorder="1"/>
    <xf numFmtId="187" fontId="3" fillId="0" borderId="5" xfId="20" applyNumberFormat="1" applyFont="1" applyBorder="1"/>
    <xf numFmtId="187" fontId="5" fillId="0" borderId="4" xfId="20" applyNumberFormat="1" applyFont="1" applyFill="1" applyBorder="1" applyAlignment="1">
      <alignment horizontal="left" vertical="center"/>
    </xf>
    <xf numFmtId="187" fontId="3" fillId="0" borderId="7" xfId="20" applyNumberFormat="1" applyFont="1" applyBorder="1"/>
    <xf numFmtId="187" fontId="3" fillId="0" borderId="8" xfId="21" applyNumberFormat="1" applyFont="1" applyBorder="1"/>
    <xf numFmtId="0" fontId="3" fillId="0" borderId="8" xfId="0" applyFont="1" applyBorder="1"/>
    <xf numFmtId="187" fontId="1" fillId="0" borderId="8" xfId="21" applyNumberFormat="1" applyFont="1" applyBorder="1"/>
    <xf numFmtId="43" fontId="3" fillId="0" borderId="4" xfId="20" applyFont="1" applyBorder="1"/>
    <xf numFmtId="43" fontId="3" fillId="0" borderId="7" xfId="20" applyFont="1" applyBorder="1"/>
    <xf numFmtId="187" fontId="3" fillId="0" borderId="6" xfId="21" applyNumberFormat="1" applyFont="1" applyBorder="1"/>
    <xf numFmtId="187" fontId="7" fillId="0" borderId="3" xfId="21" applyNumberFormat="1" applyFont="1" applyBorder="1"/>
    <xf numFmtId="49" fontId="5" fillId="0" borderId="3" xfId="0" applyNumberFormat="1" applyFont="1" applyFill="1" applyBorder="1" applyAlignment="1">
      <alignment horizontal="left" vertical="center"/>
    </xf>
    <xf numFmtId="187" fontId="3" fillId="0" borderId="3" xfId="20" applyNumberFormat="1" applyFont="1" applyBorder="1"/>
    <xf numFmtId="17" fontId="4" fillId="0" borderId="3" xfId="0" applyNumberFormat="1" applyFont="1" applyBorder="1"/>
    <xf numFmtId="0" fontId="4" fillId="0" borderId="3" xfId="0" applyFont="1" applyBorder="1"/>
    <xf numFmtId="187" fontId="3" fillId="0" borderId="6" xfId="20" applyNumberFormat="1" applyFont="1" applyBorder="1"/>
    <xf numFmtId="0" fontId="3" fillId="0" borderId="5" xfId="0" applyFont="1" applyBorder="1"/>
    <xf numFmtId="49" fontId="5" fillId="0" borderId="6" xfId="0" applyNumberFormat="1" applyFont="1" applyFill="1" applyBorder="1" applyAlignment="1">
      <alignment horizontal="center" vertical="center"/>
    </xf>
    <xf numFmtId="187" fontId="3" fillId="0" borderId="8" xfId="20" applyNumberFormat="1" applyFont="1" applyBorder="1"/>
    <xf numFmtId="187" fontId="1" fillId="0" borderId="8" xfId="20" applyNumberFormat="1" applyFont="1" applyBorder="1"/>
    <xf numFmtId="187" fontId="7" fillId="0" borderId="4" xfId="21" applyNumberFormat="1" applyFont="1" applyBorder="1"/>
    <xf numFmtId="187" fontId="7" fillId="0" borderId="5" xfId="21" applyNumberFormat="1" applyFont="1" applyBorder="1"/>
    <xf numFmtId="187" fontId="5" fillId="0" borderId="5" xfId="21" applyNumberFormat="1" applyFont="1" applyFill="1" applyBorder="1" applyAlignment="1">
      <alignment vertical="center"/>
    </xf>
    <xf numFmtId="0" fontId="3" fillId="0" borderId="9" xfId="0" applyFont="1" applyBorder="1"/>
    <xf numFmtId="49" fontId="5" fillId="0" borderId="9" xfId="0" applyNumberFormat="1" applyFont="1" applyBorder="1" applyAlignment="1">
      <alignment horizontal="center" vertical="center"/>
    </xf>
    <xf numFmtId="187" fontId="3" fillId="0" borderId="9" xfId="21" applyNumberFormat="1" applyFont="1" applyBorder="1"/>
    <xf numFmtId="43" fontId="1" fillId="0" borderId="10" xfId="21" applyFont="1" applyBorder="1"/>
    <xf numFmtId="187" fontId="3" fillId="0" borderId="11" xfId="21" applyNumberFormat="1" applyFont="1" applyBorder="1"/>
    <xf numFmtId="0" fontId="3" fillId="0" borderId="0" xfId="0" applyFont="1" applyBorder="1"/>
    <xf numFmtId="187" fontId="3" fillId="0" borderId="0" xfId="21" applyNumberFormat="1" applyFont="1" applyBorder="1"/>
    <xf numFmtId="187" fontId="3" fillId="0" borderId="0" xfId="21" applyNumberFormat="1" applyFont="1"/>
    <xf numFmtId="0" fontId="8" fillId="0" borderId="0" xfId="0" applyFont="1"/>
    <xf numFmtId="43" fontId="1" fillId="0" borderId="12" xfId="20" applyFont="1" applyBorder="1" applyAlignment="1">
      <alignment horizontal="center"/>
    </xf>
    <xf numFmtId="0" fontId="9" fillId="0" borderId="4" xfId="0" applyFont="1" applyFill="1" applyBorder="1"/>
    <xf numFmtId="49" fontId="9" fillId="0" borderId="3" xfId="20" applyNumberFormat="1" applyFont="1" applyFill="1" applyBorder="1" applyAlignment="1">
      <alignment horizontal="left" vertical="center"/>
    </xf>
    <xf numFmtId="49" fontId="6" fillId="0" borderId="3" xfId="20" applyNumberFormat="1" applyFont="1" applyFill="1" applyBorder="1" applyAlignment="1">
      <alignment horizontal="left" vertical="center"/>
    </xf>
    <xf numFmtId="43" fontId="4" fillId="0" borderId="4" xfId="20" applyFont="1" applyFill="1" applyBorder="1"/>
    <xf numFmtId="43" fontId="4" fillId="0" borderId="4" xfId="0" applyNumberFormat="1" applyFont="1" applyFill="1" applyBorder="1"/>
    <xf numFmtId="43" fontId="4" fillId="0" borderId="5" xfId="20" applyFont="1" applyFill="1" applyBorder="1"/>
    <xf numFmtId="43" fontId="4" fillId="0" borderId="5" xfId="0" applyNumberFormat="1" applyFont="1" applyFill="1" applyBorder="1"/>
    <xf numFmtId="49" fontId="5" fillId="0" borderId="3" xfId="20" applyNumberFormat="1" applyFont="1" applyFill="1" applyBorder="1" applyAlignment="1">
      <alignment horizontal="left" vertical="center"/>
    </xf>
    <xf numFmtId="43" fontId="4" fillId="0" borderId="7" xfId="20" applyFont="1" applyFill="1" applyBorder="1"/>
    <xf numFmtId="43" fontId="2" fillId="0" borderId="7" xfId="20" applyFont="1" applyFill="1" applyBorder="1"/>
    <xf numFmtId="43" fontId="4" fillId="0" borderId="3" xfId="20" applyFont="1" applyFill="1" applyBorder="1"/>
    <xf numFmtId="0" fontId="4" fillId="0" borderId="3" xfId="0" applyFont="1" applyFill="1" applyBorder="1"/>
    <xf numFmtId="43" fontId="4" fillId="0" borderId="4" xfId="20" applyFont="1" applyBorder="1"/>
    <xf numFmtId="43" fontId="4" fillId="0" borderId="4" xfId="0" applyNumberFormat="1" applyFont="1" applyBorder="1"/>
    <xf numFmtId="0" fontId="4" fillId="0" borderId="0" xfId="0" applyFont="1"/>
    <xf numFmtId="43" fontId="4" fillId="0" borderId="5" xfId="20" applyFont="1" applyBorder="1"/>
    <xf numFmtId="43" fontId="4" fillId="0" borderId="5" xfId="0" applyNumberFormat="1" applyFont="1" applyBorder="1"/>
    <xf numFmtId="0" fontId="2" fillId="0" borderId="4" xfId="0" applyFont="1" applyBorder="1"/>
    <xf numFmtId="43" fontId="4" fillId="0" borderId="7" xfId="20" applyFont="1" applyBorder="1"/>
    <xf numFmtId="43" fontId="2" fillId="0" borderId="7" xfId="20" applyFont="1" applyBorder="1"/>
    <xf numFmtId="43" fontId="4" fillId="0" borderId="3" xfId="20" applyFont="1" applyBorder="1"/>
    <xf numFmtId="0" fontId="9" fillId="0" borderId="4" xfId="0" applyFont="1" applyBorder="1"/>
    <xf numFmtId="0" fontId="11" fillId="0" borderId="4" xfId="0" applyFont="1" applyFill="1" applyBorder="1"/>
    <xf numFmtId="0" fontId="4" fillId="0" borderId="6" xfId="0" applyFont="1" applyBorder="1"/>
    <xf numFmtId="43" fontId="2" fillId="0" borderId="4" xfId="20" applyFont="1" applyBorder="1"/>
    <xf numFmtId="43" fontId="2" fillId="0" borderId="7" xfId="0" applyNumberFormat="1" applyFont="1" applyBorder="1"/>
    <xf numFmtId="0" fontId="4" fillId="0" borderId="0" xfId="0" applyFont="1" applyBorder="1"/>
    <xf numFmtId="187" fontId="4" fillId="0" borderId="0" xfId="2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7" fontId="4" fillId="0" borderId="0" xfId="21" applyNumberFormat="1" applyFont="1" applyBorder="1" applyAlignment="1">
      <alignment horizontal="center"/>
    </xf>
    <xf numFmtId="43" fontId="4" fillId="0" borderId="0" xfId="20" applyFont="1"/>
    <xf numFmtId="0" fontId="13" fillId="0" borderId="0" xfId="22" applyFont="1" applyFill="1" applyAlignment="1">
      <alignment horizontal="left"/>
      <protection/>
    </xf>
    <xf numFmtId="0" fontId="14" fillId="0" borderId="0" xfId="22" applyFont="1" applyFill="1">
      <alignment/>
      <protection/>
    </xf>
    <xf numFmtId="0" fontId="14" fillId="0" borderId="0" xfId="22" applyFont="1" applyFill="1" applyBorder="1">
      <alignment/>
      <protection/>
    </xf>
    <xf numFmtId="0" fontId="14" fillId="0" borderId="0" xfId="22" applyFont="1" applyFill="1" applyAlignment="1">
      <alignment horizontal="center"/>
      <protection/>
    </xf>
    <xf numFmtId="188" fontId="14" fillId="0" borderId="0" xfId="23" applyFont="1" applyFill="1"/>
    <xf numFmtId="0" fontId="3" fillId="0" borderId="0" xfId="23" applyNumberFormat="1" applyFont="1" applyFill="1" applyAlignment="1">
      <alignment horizontal="center"/>
    </xf>
    <xf numFmtId="188" fontId="13" fillId="0" borderId="0" xfId="23" applyFont="1" applyFill="1" applyAlignment="1">
      <alignment/>
    </xf>
    <xf numFmtId="188" fontId="13" fillId="0" borderId="0" xfId="23" applyFont="1" applyFill="1" applyAlignment="1">
      <alignment horizontal="center"/>
    </xf>
    <xf numFmtId="0" fontId="15" fillId="0" borderId="0" xfId="22" applyFont="1" applyFill="1" applyBorder="1" applyAlignment="1">
      <alignment/>
      <protection/>
    </xf>
    <xf numFmtId="0" fontId="15" fillId="0" borderId="0" xfId="22" applyFont="1" applyFill="1">
      <alignment/>
      <protection/>
    </xf>
    <xf numFmtId="0" fontId="16" fillId="0" borderId="12" xfId="22" applyFont="1" applyFill="1" applyBorder="1" applyAlignment="1">
      <alignment horizontal="center"/>
      <protection/>
    </xf>
    <xf numFmtId="188" fontId="16" fillId="0" borderId="12" xfId="23" applyFont="1" applyFill="1" applyBorder="1" applyAlignment="1">
      <alignment horizontal="center"/>
    </xf>
    <xf numFmtId="0" fontId="15" fillId="0" borderId="12" xfId="22" applyFont="1" applyFill="1" applyBorder="1" applyAlignment="1">
      <alignment horizontal="center"/>
      <protection/>
    </xf>
    <xf numFmtId="0" fontId="15" fillId="0" borderId="0" xfId="22" applyFont="1" applyFill="1" applyBorder="1" applyAlignment="1">
      <alignment horizontal="center"/>
      <protection/>
    </xf>
    <xf numFmtId="0" fontId="16" fillId="0" borderId="13" xfId="22" applyFont="1" applyFill="1" applyBorder="1" applyAlignment="1">
      <alignment horizontal="center"/>
      <protection/>
    </xf>
    <xf numFmtId="188" fontId="16" fillId="0" borderId="13" xfId="23" applyFont="1" applyFill="1" applyBorder="1" applyAlignment="1">
      <alignment horizontal="center"/>
    </xf>
    <xf numFmtId="0" fontId="15" fillId="0" borderId="13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 vertical="center"/>
      <protection/>
    </xf>
    <xf numFmtId="0" fontId="14" fillId="0" borderId="1" xfId="22" applyFont="1" applyFill="1" applyBorder="1">
      <alignment/>
      <protection/>
    </xf>
    <xf numFmtId="0" fontId="14" fillId="0" borderId="14" xfId="22" applyFont="1" applyFill="1" applyBorder="1">
      <alignment/>
      <protection/>
    </xf>
    <xf numFmtId="0" fontId="14" fillId="0" borderId="15" xfId="22" applyFont="1" applyFill="1" applyBorder="1">
      <alignment/>
      <protection/>
    </xf>
    <xf numFmtId="188" fontId="14" fillId="0" borderId="1" xfId="23" applyFont="1" applyFill="1" applyBorder="1"/>
    <xf numFmtId="0" fontId="14" fillId="0" borderId="1" xfId="22" applyFont="1" applyFill="1" applyBorder="1" applyAlignment="1">
      <alignment horizontal="center"/>
      <protection/>
    </xf>
    <xf numFmtId="43" fontId="14" fillId="0" borderId="1" xfId="22" applyNumberFormat="1" applyFont="1" applyFill="1" applyBorder="1">
      <alignment/>
      <protection/>
    </xf>
    <xf numFmtId="188" fontId="14" fillId="0" borderId="1" xfId="23" applyFont="1" applyFill="1" applyBorder="1" applyAlignment="1">
      <alignment horizontal="center"/>
    </xf>
    <xf numFmtId="0" fontId="17" fillId="0" borderId="1" xfId="22" applyFont="1" applyFill="1" applyBorder="1" applyAlignment="1">
      <alignment horizontal="center"/>
      <protection/>
    </xf>
    <xf numFmtId="0" fontId="17" fillId="0" borderId="1" xfId="22" applyFont="1" applyFill="1" applyBorder="1">
      <alignment/>
      <protection/>
    </xf>
    <xf numFmtId="0" fontId="17" fillId="0" borderId="14" xfId="22" applyFont="1" applyFill="1" applyBorder="1">
      <alignment/>
      <protection/>
    </xf>
    <xf numFmtId="0" fontId="8" fillId="0" borderId="15" xfId="22" applyFont="1" applyFill="1" applyBorder="1">
      <alignment/>
      <protection/>
    </xf>
    <xf numFmtId="188" fontId="8" fillId="0" borderId="1" xfId="23" applyFont="1" applyFill="1" applyBorder="1"/>
    <xf numFmtId="0" fontId="17" fillId="0" borderId="0" xfId="22" applyFont="1" applyFill="1">
      <alignment/>
      <protection/>
    </xf>
    <xf numFmtId="188" fontId="14" fillId="0" borderId="0" xfId="23" applyFont="1" applyFill="1" applyAlignment="1">
      <alignment horizontal="center"/>
    </xf>
    <xf numFmtId="0" fontId="15" fillId="0" borderId="16" xfId="22" applyFont="1" applyFill="1" applyBorder="1" applyAlignment="1">
      <alignment horizontal="center"/>
      <protection/>
    </xf>
    <xf numFmtId="0" fontId="15" fillId="0" borderId="12" xfId="22" applyFont="1" applyFill="1" applyBorder="1" applyAlignment="1">
      <alignment horizontal="center" vertical="center"/>
      <protection/>
    </xf>
    <xf numFmtId="0" fontId="15" fillId="0" borderId="13" xfId="22" applyFont="1" applyFill="1" applyBorder="1" applyAlignment="1">
      <alignment horizontal="center" vertical="center"/>
      <protection/>
    </xf>
    <xf numFmtId="187" fontId="15" fillId="0" borderId="17" xfId="23" applyNumberFormat="1" applyFont="1" applyFill="1" applyBorder="1" applyAlignment="1">
      <alignment horizontal="center" vertical="center"/>
    </xf>
    <xf numFmtId="187" fontId="15" fillId="0" borderId="18" xfId="23" applyNumberFormat="1" applyFont="1" applyFill="1" applyBorder="1" applyAlignment="1">
      <alignment horizontal="center" vertical="center"/>
    </xf>
    <xf numFmtId="187" fontId="15" fillId="0" borderId="19" xfId="23" applyNumberFormat="1" applyFont="1" applyFill="1" applyBorder="1" applyAlignment="1">
      <alignment horizontal="center" vertical="center"/>
    </xf>
    <xf numFmtId="187" fontId="15" fillId="0" borderId="20" xfId="23" applyNumberFormat="1" applyFont="1" applyFill="1" applyBorder="1" applyAlignment="1">
      <alignment horizontal="center" vertical="center"/>
    </xf>
    <xf numFmtId="43" fontId="1" fillId="0" borderId="1" xfId="2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87" fontId="1" fillId="0" borderId="1" xfId="20" applyNumberFormat="1" applyFont="1" applyBorder="1" applyAlignment="1">
      <alignment horizontal="center"/>
    </xf>
    <xf numFmtId="187" fontId="1" fillId="0" borderId="9" xfId="21" applyNumberFormat="1" applyFont="1" applyBorder="1" applyAlignment="1">
      <alignment horizontal="center"/>
    </xf>
    <xf numFmtId="187" fontId="1" fillId="0" borderId="1" xfId="21" applyNumberFormat="1" applyFont="1" applyBorder="1" applyAlignment="1">
      <alignment horizontal="center"/>
    </xf>
    <xf numFmtId="187" fontId="1" fillId="0" borderId="1" xfId="2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เครื่องหมายจุลภาค 2" xfId="21"/>
    <cellStyle name="ปกติ 2" xfId="22"/>
    <cellStyle name="เครื่องหมายจุลภาค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419350" y="2381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zoomScale="90" zoomScaleNormal="90" zoomScaleSheetLayoutView="90" workbookViewId="0" topLeftCell="A1">
      <pane xSplit="5" ySplit="4" topLeftCell="F5" activePane="bottomRight" state="frozen"/>
      <selection pane="topRight" activeCell="F1" sqref="F1"/>
      <selection pane="bottomLeft" activeCell="A5" sqref="A5"/>
      <selection pane="bottomRight" activeCell="J12" sqref="J12"/>
    </sheetView>
  </sheetViews>
  <sheetFormatPr defaultColWidth="22.28125" defaultRowHeight="18.75" customHeight="1"/>
  <cols>
    <col min="1" max="1" width="5.00390625" style="136" customWidth="1"/>
    <col min="2" max="2" width="12.421875" style="134" customWidth="1"/>
    <col min="3" max="3" width="4.57421875" style="135" customWidth="1"/>
    <col min="4" max="4" width="14.28125" style="134" customWidth="1"/>
    <col min="5" max="5" width="4.7109375" style="136" bestFit="1" customWidth="1"/>
    <col min="6" max="6" width="13.8515625" style="137" customWidth="1"/>
    <col min="7" max="7" width="4.7109375" style="136" bestFit="1" customWidth="1"/>
    <col min="8" max="8" width="15.28125" style="137" customWidth="1"/>
    <col min="9" max="9" width="4.7109375" style="164" bestFit="1" customWidth="1"/>
    <col min="10" max="10" width="13.57421875" style="137" customWidth="1"/>
    <col min="11" max="11" width="4.140625" style="137" bestFit="1" customWidth="1"/>
    <col min="12" max="12" width="13.7109375" style="137" customWidth="1"/>
    <col min="13" max="13" width="4.140625" style="137" bestFit="1" customWidth="1"/>
    <col min="14" max="14" width="14.8515625" style="137" customWidth="1"/>
    <col min="15" max="15" width="14.00390625" style="134" customWidth="1"/>
    <col min="16" max="16" width="18.421875" style="136" customWidth="1"/>
    <col min="17" max="16384" width="22.28125" style="134" customWidth="1"/>
  </cols>
  <sheetData>
    <row r="1" spans="1:22" ht="18.75" customHeight="1">
      <c r="A1" s="133" t="s">
        <v>156</v>
      </c>
      <c r="G1" s="138"/>
      <c r="H1" s="139" t="s">
        <v>157</v>
      </c>
      <c r="I1" s="140"/>
      <c r="J1" s="139"/>
      <c r="K1" s="139"/>
      <c r="L1" s="139"/>
      <c r="M1" s="139"/>
      <c r="N1" s="139"/>
      <c r="O1" s="136"/>
      <c r="P1" s="137"/>
      <c r="Q1" s="138"/>
      <c r="R1" s="137"/>
      <c r="S1" s="139"/>
      <c r="T1" s="139"/>
      <c r="U1" s="139"/>
      <c r="V1" s="139"/>
    </row>
    <row r="2" spans="1:24" ht="18.75" customHeight="1">
      <c r="A2" s="165" t="s">
        <v>158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41"/>
      <c r="R2" s="141"/>
      <c r="S2" s="141"/>
      <c r="T2" s="141"/>
      <c r="U2" s="141"/>
      <c r="V2" s="141"/>
      <c r="W2" s="142"/>
      <c r="X2" s="142"/>
    </row>
    <row r="3" spans="1:24" ht="18.75" customHeight="1">
      <c r="A3" s="166" t="s">
        <v>2</v>
      </c>
      <c r="B3" s="166" t="s">
        <v>3</v>
      </c>
      <c r="C3" s="168" t="s">
        <v>159</v>
      </c>
      <c r="D3" s="169"/>
      <c r="E3" s="143" t="s">
        <v>160</v>
      </c>
      <c r="F3" s="144" t="s">
        <v>161</v>
      </c>
      <c r="G3" s="143" t="s">
        <v>160</v>
      </c>
      <c r="H3" s="144" t="s">
        <v>162</v>
      </c>
      <c r="I3" s="143" t="s">
        <v>160</v>
      </c>
      <c r="J3" s="144" t="s">
        <v>163</v>
      </c>
      <c r="K3" s="143" t="s">
        <v>160</v>
      </c>
      <c r="L3" s="144" t="s">
        <v>164</v>
      </c>
      <c r="M3" s="143" t="s">
        <v>160</v>
      </c>
      <c r="N3" s="144" t="s">
        <v>165</v>
      </c>
      <c r="O3" s="145"/>
      <c r="P3" s="145" t="s">
        <v>166</v>
      </c>
      <c r="Q3" s="146"/>
      <c r="R3" s="146"/>
      <c r="S3" s="146"/>
      <c r="T3" s="146"/>
      <c r="U3" s="146"/>
      <c r="V3" s="146"/>
      <c r="W3" s="142"/>
      <c r="X3" s="142"/>
    </row>
    <row r="4" spans="1:24" ht="18.75" customHeight="1">
      <c r="A4" s="167"/>
      <c r="B4" s="167"/>
      <c r="C4" s="170"/>
      <c r="D4" s="171"/>
      <c r="E4" s="147" t="s">
        <v>167</v>
      </c>
      <c r="F4" s="148" t="s">
        <v>168</v>
      </c>
      <c r="G4" s="147" t="s">
        <v>167</v>
      </c>
      <c r="H4" s="148" t="s">
        <v>169</v>
      </c>
      <c r="I4" s="147" t="s">
        <v>167</v>
      </c>
      <c r="J4" s="148" t="s">
        <v>168</v>
      </c>
      <c r="K4" s="147" t="s">
        <v>167</v>
      </c>
      <c r="L4" s="148" t="s">
        <v>170</v>
      </c>
      <c r="M4" s="147" t="s">
        <v>167</v>
      </c>
      <c r="N4" s="148" t="s">
        <v>171</v>
      </c>
      <c r="O4" s="149" t="s">
        <v>172</v>
      </c>
      <c r="P4" s="149" t="s">
        <v>173</v>
      </c>
      <c r="Q4" s="146"/>
      <c r="R4" s="146"/>
      <c r="S4" s="146"/>
      <c r="T4" s="146"/>
      <c r="U4" s="146"/>
      <c r="V4" s="146"/>
      <c r="W4" s="142"/>
      <c r="X4" s="142"/>
    </row>
    <row r="5" spans="1:16" ht="21" customHeight="1">
      <c r="A5" s="150">
        <v>1</v>
      </c>
      <c r="B5" s="151" t="s">
        <v>23</v>
      </c>
      <c r="C5" s="152" t="s">
        <v>174</v>
      </c>
      <c r="D5" s="153" t="s">
        <v>175</v>
      </c>
      <c r="E5" s="151"/>
      <c r="F5" s="154"/>
      <c r="G5" s="151">
        <v>587</v>
      </c>
      <c r="H5" s="154">
        <v>84460</v>
      </c>
      <c r="I5" s="151"/>
      <c r="J5" s="155"/>
      <c r="K5" s="155"/>
      <c r="L5" s="155"/>
      <c r="M5" s="155"/>
      <c r="N5" s="155"/>
      <c r="O5" s="156">
        <f>F5+H5+J5+L5+N5</f>
        <v>84460</v>
      </c>
      <c r="P5" s="155" t="s">
        <v>176</v>
      </c>
    </row>
    <row r="6" spans="1:16" ht="21" customHeight="1">
      <c r="A6" s="150">
        <v>2</v>
      </c>
      <c r="B6" s="151" t="s">
        <v>32</v>
      </c>
      <c r="C6" s="152" t="s">
        <v>174</v>
      </c>
      <c r="D6" s="153" t="s">
        <v>32</v>
      </c>
      <c r="E6" s="151"/>
      <c r="F6" s="154"/>
      <c r="G6" s="151">
        <v>587</v>
      </c>
      <c r="H6" s="154">
        <v>330835</v>
      </c>
      <c r="I6" s="151"/>
      <c r="J6" s="155"/>
      <c r="K6" s="155"/>
      <c r="L6" s="155"/>
      <c r="M6" s="155"/>
      <c r="N6" s="155"/>
      <c r="O6" s="156">
        <f aca="true" t="shared" si="0" ref="O6:O17">F6+H6+J6+L6+N6</f>
        <v>330835</v>
      </c>
      <c r="P6" s="155" t="s">
        <v>177</v>
      </c>
    </row>
    <row r="7" spans="1:16" ht="23.25" customHeight="1">
      <c r="A7" s="150">
        <v>3</v>
      </c>
      <c r="B7" s="151" t="s">
        <v>52</v>
      </c>
      <c r="C7" s="152" t="s">
        <v>174</v>
      </c>
      <c r="D7" s="153" t="s">
        <v>178</v>
      </c>
      <c r="E7" s="151">
        <v>588</v>
      </c>
      <c r="F7" s="154">
        <v>102400</v>
      </c>
      <c r="G7" s="151">
        <v>587</v>
      </c>
      <c r="H7" s="154">
        <v>255069</v>
      </c>
      <c r="I7" s="151"/>
      <c r="J7" s="155"/>
      <c r="K7" s="155"/>
      <c r="L7" s="155"/>
      <c r="M7" s="155"/>
      <c r="N7" s="155"/>
      <c r="O7" s="156">
        <f t="shared" si="0"/>
        <v>357469</v>
      </c>
      <c r="P7" s="155" t="s">
        <v>179</v>
      </c>
    </row>
    <row r="8" spans="1:16" ht="23.25" customHeight="1">
      <c r="A8" s="155">
        <v>4</v>
      </c>
      <c r="B8" s="151" t="s">
        <v>180</v>
      </c>
      <c r="C8" s="152" t="s">
        <v>174</v>
      </c>
      <c r="D8" s="153" t="s">
        <v>181</v>
      </c>
      <c r="E8" s="151"/>
      <c r="F8" s="154"/>
      <c r="G8" s="151"/>
      <c r="H8" s="154"/>
      <c r="I8" s="151">
        <v>589</v>
      </c>
      <c r="J8" s="157">
        <v>1346</v>
      </c>
      <c r="K8" s="155"/>
      <c r="L8" s="155"/>
      <c r="M8" s="155"/>
      <c r="N8" s="155"/>
      <c r="O8" s="156">
        <f t="shared" si="0"/>
        <v>1346</v>
      </c>
      <c r="P8" s="155" t="s">
        <v>182</v>
      </c>
    </row>
    <row r="9" spans="1:16" ht="23.25" customHeight="1">
      <c r="A9" s="150">
        <v>5</v>
      </c>
      <c r="B9" s="151"/>
      <c r="C9" s="152" t="s">
        <v>174</v>
      </c>
      <c r="D9" s="153" t="s">
        <v>183</v>
      </c>
      <c r="E9" s="151"/>
      <c r="F9" s="154"/>
      <c r="G9" s="151">
        <v>587</v>
      </c>
      <c r="H9" s="154">
        <v>42230</v>
      </c>
      <c r="I9" s="151"/>
      <c r="J9" s="155"/>
      <c r="K9" s="155"/>
      <c r="L9" s="155"/>
      <c r="M9" s="155"/>
      <c r="N9" s="155"/>
      <c r="O9" s="156">
        <f t="shared" si="0"/>
        <v>42230</v>
      </c>
      <c r="P9" s="155" t="s">
        <v>184</v>
      </c>
    </row>
    <row r="10" spans="1:16" ht="23.25" customHeight="1">
      <c r="A10" s="155">
        <v>6</v>
      </c>
      <c r="B10" s="151" t="s">
        <v>76</v>
      </c>
      <c r="C10" s="152" t="s">
        <v>174</v>
      </c>
      <c r="D10" s="153" t="s">
        <v>185</v>
      </c>
      <c r="E10" s="151">
        <v>588</v>
      </c>
      <c r="F10" s="154">
        <v>104340.64</v>
      </c>
      <c r="G10" s="151">
        <v>587</v>
      </c>
      <c r="H10" s="154">
        <v>213112.52</v>
      </c>
      <c r="I10" s="151"/>
      <c r="J10" s="155"/>
      <c r="K10" s="155"/>
      <c r="L10" s="155"/>
      <c r="M10" s="155"/>
      <c r="N10" s="155"/>
      <c r="O10" s="156">
        <f t="shared" si="0"/>
        <v>317453.16</v>
      </c>
      <c r="P10" s="155" t="s">
        <v>186</v>
      </c>
    </row>
    <row r="11" spans="1:16" ht="23.25" customHeight="1">
      <c r="A11" s="150">
        <v>7</v>
      </c>
      <c r="B11" s="151"/>
      <c r="C11" s="152" t="s">
        <v>174</v>
      </c>
      <c r="D11" s="153" t="s">
        <v>187</v>
      </c>
      <c r="E11" s="151"/>
      <c r="F11" s="154"/>
      <c r="G11" s="151">
        <v>587</v>
      </c>
      <c r="H11" s="154">
        <v>84460</v>
      </c>
      <c r="I11" s="151"/>
      <c r="J11" s="155"/>
      <c r="K11" s="155"/>
      <c r="L11" s="155"/>
      <c r="M11" s="155"/>
      <c r="N11" s="155"/>
      <c r="O11" s="156">
        <f t="shared" si="0"/>
        <v>84460</v>
      </c>
      <c r="P11" s="155" t="s">
        <v>188</v>
      </c>
    </row>
    <row r="12" spans="1:16" ht="21" customHeight="1">
      <c r="A12" s="155">
        <v>8</v>
      </c>
      <c r="B12" s="151" t="s">
        <v>92</v>
      </c>
      <c r="C12" s="152" t="s">
        <v>174</v>
      </c>
      <c r="D12" s="153" t="s">
        <v>189</v>
      </c>
      <c r="E12" s="151">
        <v>588</v>
      </c>
      <c r="F12" s="154">
        <v>55337</v>
      </c>
      <c r="G12" s="151">
        <v>587</v>
      </c>
      <c r="H12" s="154">
        <v>633450</v>
      </c>
      <c r="I12" s="151"/>
      <c r="J12" s="155"/>
      <c r="K12" s="155"/>
      <c r="L12" s="155"/>
      <c r="M12" s="155">
        <v>582</v>
      </c>
      <c r="N12" s="157">
        <v>2500</v>
      </c>
      <c r="O12" s="156">
        <f t="shared" si="0"/>
        <v>691287</v>
      </c>
      <c r="P12" s="155" t="s">
        <v>190</v>
      </c>
    </row>
    <row r="13" spans="1:16" ht="21" customHeight="1">
      <c r="A13" s="150">
        <v>9</v>
      </c>
      <c r="B13" s="151" t="s">
        <v>117</v>
      </c>
      <c r="C13" s="152" t="s">
        <v>174</v>
      </c>
      <c r="D13" s="153" t="s">
        <v>119</v>
      </c>
      <c r="E13" s="151">
        <v>588</v>
      </c>
      <c r="F13" s="154">
        <v>53436.12</v>
      </c>
      <c r="G13" s="151">
        <v>587</v>
      </c>
      <c r="H13" s="154">
        <v>67568</v>
      </c>
      <c r="I13" s="151"/>
      <c r="J13" s="155"/>
      <c r="K13" s="155"/>
      <c r="L13" s="155"/>
      <c r="M13" s="155"/>
      <c r="N13" s="155"/>
      <c r="O13" s="156">
        <f t="shared" si="0"/>
        <v>121004.12</v>
      </c>
      <c r="P13" s="155" t="s">
        <v>191</v>
      </c>
    </row>
    <row r="14" spans="1:16" ht="21" customHeight="1">
      <c r="A14" s="155">
        <v>10</v>
      </c>
      <c r="B14" s="151" t="s">
        <v>192</v>
      </c>
      <c r="C14" s="152" t="s">
        <v>174</v>
      </c>
      <c r="D14" s="153" t="s">
        <v>193</v>
      </c>
      <c r="E14" s="151"/>
      <c r="F14" s="154"/>
      <c r="G14" s="151"/>
      <c r="H14" s="154"/>
      <c r="I14" s="151"/>
      <c r="J14" s="155"/>
      <c r="K14" s="155">
        <v>589</v>
      </c>
      <c r="L14" s="157">
        <v>8000</v>
      </c>
      <c r="M14" s="155"/>
      <c r="N14" s="155"/>
      <c r="O14" s="156">
        <f t="shared" si="0"/>
        <v>8000</v>
      </c>
      <c r="P14" s="155" t="s">
        <v>194</v>
      </c>
    </row>
    <row r="15" spans="1:16" ht="21" customHeight="1">
      <c r="A15" s="150">
        <v>11</v>
      </c>
      <c r="B15" s="151"/>
      <c r="C15" s="152" t="s">
        <v>174</v>
      </c>
      <c r="D15" s="153" t="s">
        <v>195</v>
      </c>
      <c r="E15" s="151"/>
      <c r="F15" s="154"/>
      <c r="G15" s="151"/>
      <c r="H15" s="154"/>
      <c r="I15" s="151"/>
      <c r="J15" s="155"/>
      <c r="K15" s="155">
        <v>589</v>
      </c>
      <c r="L15" s="157">
        <v>1702</v>
      </c>
      <c r="M15" s="155"/>
      <c r="N15" s="155"/>
      <c r="O15" s="156">
        <f t="shared" si="0"/>
        <v>1702</v>
      </c>
      <c r="P15" s="155" t="s">
        <v>196</v>
      </c>
    </row>
    <row r="16" spans="1:16" ht="21" customHeight="1">
      <c r="A16" s="155">
        <v>12</v>
      </c>
      <c r="B16" s="151"/>
      <c r="C16" s="152" t="s">
        <v>197</v>
      </c>
      <c r="D16" s="153"/>
      <c r="E16" s="151"/>
      <c r="F16" s="154"/>
      <c r="G16" s="151"/>
      <c r="H16" s="154"/>
      <c r="I16" s="151">
        <v>589</v>
      </c>
      <c r="J16" s="157">
        <v>3890</v>
      </c>
      <c r="K16" s="155"/>
      <c r="L16" s="155"/>
      <c r="M16" s="155"/>
      <c r="N16" s="155"/>
      <c r="O16" s="156">
        <f t="shared" si="0"/>
        <v>3890</v>
      </c>
      <c r="P16" s="155" t="s">
        <v>198</v>
      </c>
    </row>
    <row r="17" spans="1:16" ht="21" customHeight="1">
      <c r="A17" s="150">
        <v>13</v>
      </c>
      <c r="B17" s="151" t="s">
        <v>125</v>
      </c>
      <c r="C17" s="152" t="s">
        <v>174</v>
      </c>
      <c r="D17" s="153" t="s">
        <v>199</v>
      </c>
      <c r="E17" s="151">
        <v>588</v>
      </c>
      <c r="F17" s="154">
        <v>53200</v>
      </c>
      <c r="G17" s="151">
        <v>587</v>
      </c>
      <c r="H17" s="154">
        <v>295610</v>
      </c>
      <c r="I17" s="151"/>
      <c r="J17" s="155"/>
      <c r="K17" s="155"/>
      <c r="L17" s="155"/>
      <c r="M17" s="155"/>
      <c r="N17" s="155"/>
      <c r="O17" s="156">
        <f t="shared" si="0"/>
        <v>348810</v>
      </c>
      <c r="P17" s="155" t="s">
        <v>200</v>
      </c>
    </row>
    <row r="18" spans="1:16" s="163" customFormat="1" ht="30" customHeight="1">
      <c r="A18" s="158"/>
      <c r="B18" s="159"/>
      <c r="C18" s="160"/>
      <c r="D18" s="161" t="s">
        <v>31</v>
      </c>
      <c r="E18" s="158"/>
      <c r="F18" s="162">
        <f>SUM(F5:F17)</f>
        <v>368713.76</v>
      </c>
      <c r="G18" s="162"/>
      <c r="H18" s="162">
        <f>SUM(H5:H17)</f>
        <v>2006794.52</v>
      </c>
      <c r="I18" s="162"/>
      <c r="J18" s="162">
        <f>SUM(J5:J17)</f>
        <v>5236</v>
      </c>
      <c r="K18" s="162"/>
      <c r="L18" s="162">
        <f>SUM(L5:L17)</f>
        <v>9702</v>
      </c>
      <c r="M18" s="162"/>
      <c r="N18" s="162">
        <f>SUM(N5:N17)</f>
        <v>2500</v>
      </c>
      <c r="O18" s="162">
        <f>SUM(O5:O17)</f>
        <v>2392946.28</v>
      </c>
      <c r="P18" s="158"/>
    </row>
  </sheetData>
  <mergeCells count="4">
    <mergeCell ref="A2:P2"/>
    <mergeCell ref="A3:A4"/>
    <mergeCell ref="B3:B4"/>
    <mergeCell ref="C3:D4"/>
  </mergeCells>
  <printOptions/>
  <pageMargins left="0.16" right="0.17" top="0.48" bottom="0.36" header="0.19" footer="0.43"/>
  <pageSetup horizontalDpi="600" verticalDpi="600" orientation="landscape" paperSize="9" r:id="rId2"/>
  <headerFooter alignWithMargins="0">
    <oddHeader>&amp;R&amp;10หน้าที่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="150" zoomScaleNormal="150" workbookViewId="0" topLeftCell="A1">
      <pane xSplit="3" ySplit="5" topLeftCell="D24" activePane="bottomRight" state="frozen"/>
      <selection pane="topRight" activeCell="D1" sqref="D1"/>
      <selection pane="bottomLeft" activeCell="A6" sqref="A6"/>
      <selection pane="bottomRight" activeCell="D30" sqref="D30"/>
    </sheetView>
  </sheetViews>
  <sheetFormatPr defaultColWidth="9.140625" defaultRowHeight="12.75"/>
  <cols>
    <col min="1" max="1" width="3.421875" style="115" customWidth="1"/>
    <col min="2" max="2" width="10.140625" style="115" customWidth="1"/>
    <col min="3" max="3" width="14.8515625" style="115" customWidth="1"/>
    <col min="4" max="4" width="20.28125" style="115" customWidth="1"/>
    <col min="5" max="5" width="19.57421875" style="115" customWidth="1"/>
    <col min="6" max="6" width="11.28125" style="115" customWidth="1"/>
    <col min="7" max="7" width="10.57421875" style="132" customWidth="1"/>
    <col min="8" max="8" width="9.8515625" style="132" bestFit="1" customWidth="1"/>
    <col min="9" max="9" width="7.8515625" style="132" customWidth="1"/>
    <col min="10" max="10" width="8.28125" style="132" customWidth="1"/>
    <col min="11" max="11" width="10.28125" style="132" bestFit="1" customWidth="1"/>
    <col min="12" max="12" width="8.00390625" style="132" customWidth="1"/>
    <col min="13" max="16384" width="9.140625" style="115" customWidth="1"/>
  </cols>
  <sheetData>
    <row r="1" spans="1:13" s="99" customFormat="1" ht="24" customHeight="1">
      <c r="A1" s="173" t="s">
        <v>140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s="99" customFormat="1" ht="23.25">
      <c r="A2" s="173" t="s">
        <v>141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s="1" customFormat="1" ht="22.5" customHeight="1">
      <c r="A3" s="174" t="s">
        <v>2</v>
      </c>
      <c r="B3" s="174" t="s">
        <v>3</v>
      </c>
      <c r="C3" s="174" t="s">
        <v>4</v>
      </c>
      <c r="D3" s="175" t="s">
        <v>5</v>
      </c>
      <c r="E3" s="174" t="s">
        <v>6</v>
      </c>
      <c r="F3" s="175" t="s">
        <v>7</v>
      </c>
      <c r="G3" s="172" t="s">
        <v>9</v>
      </c>
      <c r="H3" s="172"/>
      <c r="I3" s="172"/>
      <c r="J3" s="172"/>
      <c r="K3" s="172"/>
      <c r="L3" s="172"/>
      <c r="M3" s="178" t="s">
        <v>10</v>
      </c>
    </row>
    <row r="4" spans="1:13" s="1" customFormat="1" ht="18">
      <c r="A4" s="174"/>
      <c r="B4" s="174"/>
      <c r="C4" s="174"/>
      <c r="D4" s="176"/>
      <c r="E4" s="174"/>
      <c r="F4" s="176"/>
      <c r="G4" s="172" t="s">
        <v>142</v>
      </c>
      <c r="H4" s="172"/>
      <c r="I4" s="172"/>
      <c r="J4" s="172" t="s">
        <v>16</v>
      </c>
      <c r="K4" s="172"/>
      <c r="L4" s="172"/>
      <c r="M4" s="178"/>
    </row>
    <row r="5" spans="1:13" s="1" customFormat="1" ht="18">
      <c r="A5" s="174"/>
      <c r="B5" s="174"/>
      <c r="C5" s="174"/>
      <c r="D5" s="177"/>
      <c r="E5" s="174"/>
      <c r="F5" s="177"/>
      <c r="G5" s="100" t="s">
        <v>19</v>
      </c>
      <c r="H5" s="100" t="s">
        <v>20</v>
      </c>
      <c r="I5" s="100" t="s">
        <v>21</v>
      </c>
      <c r="J5" s="100" t="s">
        <v>19</v>
      </c>
      <c r="K5" s="100" t="s">
        <v>20</v>
      </c>
      <c r="L5" s="100" t="s">
        <v>22</v>
      </c>
      <c r="M5" s="178"/>
    </row>
    <row r="6" spans="1:13" s="54" customFormat="1" ht="18">
      <c r="A6" s="101">
        <v>1</v>
      </c>
      <c r="B6" s="101" t="s">
        <v>52</v>
      </c>
      <c r="C6" s="101" t="s">
        <v>53</v>
      </c>
      <c r="D6" s="102" t="s">
        <v>143</v>
      </c>
      <c r="E6" s="103" t="s">
        <v>55</v>
      </c>
      <c r="F6" s="54" t="s">
        <v>144</v>
      </c>
      <c r="G6" s="104">
        <v>9140</v>
      </c>
      <c r="H6" s="104" t="s">
        <v>145</v>
      </c>
      <c r="I6" s="104">
        <f>G6*5</f>
        <v>45700</v>
      </c>
      <c r="J6" s="104">
        <v>1500</v>
      </c>
      <c r="K6" s="104" t="s">
        <v>145</v>
      </c>
      <c r="L6" s="104">
        <f>J6*5</f>
        <v>7500</v>
      </c>
      <c r="M6" s="105">
        <f>I6+L6</f>
        <v>53200</v>
      </c>
    </row>
    <row r="7" spans="1:13" s="54" customFormat="1" ht="18">
      <c r="A7" s="101"/>
      <c r="B7" s="101"/>
      <c r="C7" s="101"/>
      <c r="D7" s="102"/>
      <c r="E7" s="103" t="s">
        <v>146</v>
      </c>
      <c r="F7" s="54" t="s">
        <v>144</v>
      </c>
      <c r="G7" s="106">
        <v>8340</v>
      </c>
      <c r="H7" s="106" t="s">
        <v>145</v>
      </c>
      <c r="I7" s="104">
        <f>G7*5</f>
        <v>41700</v>
      </c>
      <c r="J7" s="106">
        <v>1500</v>
      </c>
      <c r="K7" s="106" t="s">
        <v>145</v>
      </c>
      <c r="L7" s="106">
        <f>J7*5</f>
        <v>7500</v>
      </c>
      <c r="M7" s="107">
        <f>I7+L7</f>
        <v>49200</v>
      </c>
    </row>
    <row r="8" spans="1:13" s="54" customFormat="1" ht="18.75" thickBot="1">
      <c r="A8" s="101"/>
      <c r="B8" s="101"/>
      <c r="C8" s="101"/>
      <c r="D8" s="102"/>
      <c r="E8" s="108" t="s">
        <v>31</v>
      </c>
      <c r="G8" s="109">
        <f>SUM(G6:G7)</f>
        <v>17480</v>
      </c>
      <c r="H8" s="109"/>
      <c r="I8" s="109">
        <f>SUM(I6:I7)</f>
        <v>87400</v>
      </c>
      <c r="J8" s="109">
        <f>SUM(J6:J7)</f>
        <v>3000</v>
      </c>
      <c r="K8" s="109"/>
      <c r="L8" s="109">
        <f>SUM(L6:L7)</f>
        <v>15000</v>
      </c>
      <c r="M8" s="110">
        <f>SUM(M6:M7)</f>
        <v>102400</v>
      </c>
    </row>
    <row r="9" spans="1:13" s="54" customFormat="1" ht="18.75" thickTop="1">
      <c r="A9" s="101"/>
      <c r="B9" s="101"/>
      <c r="C9" s="101"/>
      <c r="D9" s="102"/>
      <c r="E9" s="103"/>
      <c r="G9" s="111"/>
      <c r="H9" s="111"/>
      <c r="I9" s="111"/>
      <c r="J9" s="111"/>
      <c r="K9" s="111"/>
      <c r="L9" s="111"/>
      <c r="M9" s="112"/>
    </row>
    <row r="10" spans="1:13" ht="12.75">
      <c r="A10" s="9">
        <v>1</v>
      </c>
      <c r="B10" s="9" t="s">
        <v>76</v>
      </c>
      <c r="C10" s="9" t="s">
        <v>77</v>
      </c>
      <c r="D10" s="9" t="s">
        <v>147</v>
      </c>
      <c r="E10" s="9" t="s">
        <v>148</v>
      </c>
      <c r="F10" s="54" t="s">
        <v>144</v>
      </c>
      <c r="G10" s="113">
        <v>9140</v>
      </c>
      <c r="H10" s="113" t="s">
        <v>149</v>
      </c>
      <c r="I10" s="113">
        <f>(G10*28/31)+9140*4</f>
        <v>44815.48387096774</v>
      </c>
      <c r="J10" s="113">
        <v>1500</v>
      </c>
      <c r="K10" s="113" t="s">
        <v>149</v>
      </c>
      <c r="L10" s="113">
        <f>(J10*28/31)+1500*4</f>
        <v>7354.8387096774195</v>
      </c>
      <c r="M10" s="114">
        <f>I10+L10</f>
        <v>52170.32258064516</v>
      </c>
    </row>
    <row r="11" spans="1:13" ht="12.75">
      <c r="A11" s="9"/>
      <c r="B11" s="9"/>
      <c r="C11" s="9"/>
      <c r="D11" s="9" t="s">
        <v>150</v>
      </c>
      <c r="E11" s="9" t="s">
        <v>79</v>
      </c>
      <c r="F11" s="54" t="s">
        <v>144</v>
      </c>
      <c r="G11" s="116">
        <v>9140</v>
      </c>
      <c r="H11" s="116" t="s">
        <v>149</v>
      </c>
      <c r="I11" s="116">
        <f>(G11*28/31)+9140*4</f>
        <v>44815.48387096774</v>
      </c>
      <c r="J11" s="116">
        <v>1500</v>
      </c>
      <c r="K11" s="116" t="s">
        <v>149</v>
      </c>
      <c r="L11" s="116">
        <f>(J11*28/31)+1500*4</f>
        <v>7354.8387096774195</v>
      </c>
      <c r="M11" s="117">
        <f>I11+L11</f>
        <v>52170.32258064516</v>
      </c>
    </row>
    <row r="12" spans="1:13" ht="15" thickBot="1">
      <c r="A12" s="9"/>
      <c r="B12" s="9"/>
      <c r="C12" s="9"/>
      <c r="D12" s="9"/>
      <c r="E12" s="118" t="s">
        <v>31</v>
      </c>
      <c r="F12" s="9"/>
      <c r="G12" s="119">
        <f>SUM(G10:G11)</f>
        <v>18280</v>
      </c>
      <c r="H12" s="119"/>
      <c r="I12" s="119">
        <f>SUM(I10:I11)</f>
        <v>89630.96774193548</v>
      </c>
      <c r="J12" s="119">
        <f>SUM(J10:J11)</f>
        <v>3000</v>
      </c>
      <c r="K12" s="119"/>
      <c r="L12" s="119">
        <f>SUM(L10:L11)</f>
        <v>14709.677419354839</v>
      </c>
      <c r="M12" s="120">
        <v>104340.64</v>
      </c>
    </row>
    <row r="13" spans="1:13" ht="15" thickTop="1">
      <c r="A13" s="9"/>
      <c r="B13" s="9"/>
      <c r="C13" s="9"/>
      <c r="D13" s="9"/>
      <c r="E13" s="9"/>
      <c r="F13" s="9"/>
      <c r="G13" s="121"/>
      <c r="H13" s="121"/>
      <c r="I13" s="121"/>
      <c r="J13" s="121"/>
      <c r="K13" s="121"/>
      <c r="L13" s="121"/>
      <c r="M13" s="82"/>
    </row>
    <row r="14" spans="1:13" ht="18">
      <c r="A14" s="122">
        <v>1</v>
      </c>
      <c r="B14" s="122" t="s">
        <v>92</v>
      </c>
      <c r="C14" s="122" t="s">
        <v>93</v>
      </c>
      <c r="D14" s="101" t="s">
        <v>151</v>
      </c>
      <c r="E14" s="101" t="s">
        <v>105</v>
      </c>
      <c r="F14" s="9" t="s">
        <v>144</v>
      </c>
      <c r="G14" s="113">
        <v>9140</v>
      </c>
      <c r="H14" s="113" t="s">
        <v>29</v>
      </c>
      <c r="I14" s="113">
        <f>G14*5</f>
        <v>45700</v>
      </c>
      <c r="J14" s="113">
        <v>1500</v>
      </c>
      <c r="K14" s="113" t="s">
        <v>29</v>
      </c>
      <c r="L14" s="113">
        <f>J14*5</f>
        <v>7500</v>
      </c>
      <c r="M14" s="114">
        <f>I14+L14</f>
        <v>53200</v>
      </c>
    </row>
    <row r="15" spans="1:13" ht="18">
      <c r="A15" s="9"/>
      <c r="B15" s="9"/>
      <c r="C15" s="9"/>
      <c r="D15" s="101" t="s">
        <v>152</v>
      </c>
      <c r="E15" s="54"/>
      <c r="F15" s="9"/>
      <c r="G15" s="116"/>
      <c r="H15" s="116"/>
      <c r="I15" s="116"/>
      <c r="J15" s="116"/>
      <c r="K15" s="116"/>
      <c r="L15" s="116"/>
      <c r="M15" s="116">
        <v>2137</v>
      </c>
    </row>
    <row r="16" spans="1:13" ht="17.25" customHeight="1" thickBot="1">
      <c r="A16" s="9"/>
      <c r="B16" s="9"/>
      <c r="C16" s="9"/>
      <c r="D16" s="9"/>
      <c r="E16" s="118" t="s">
        <v>31</v>
      </c>
      <c r="F16" s="9"/>
      <c r="G16" s="119">
        <f>SUM(G14:G15)</f>
        <v>9140</v>
      </c>
      <c r="H16" s="119"/>
      <c r="I16" s="119">
        <f>SUM(I14:I15)</f>
        <v>45700</v>
      </c>
      <c r="J16" s="119">
        <f>SUM(J14:J15)</f>
        <v>1500</v>
      </c>
      <c r="K16" s="119"/>
      <c r="L16" s="119">
        <f>SUM(L14:L15)</f>
        <v>7500</v>
      </c>
      <c r="M16" s="120">
        <f>SUM(M14:M15)</f>
        <v>55337</v>
      </c>
    </row>
    <row r="17" spans="1:13" ht="15" thickTop="1">
      <c r="A17" s="9"/>
      <c r="B17" s="9"/>
      <c r="C17" s="9"/>
      <c r="D17" s="9"/>
      <c r="E17" s="9"/>
      <c r="F17" s="9"/>
      <c r="G17" s="121"/>
      <c r="H17" s="121"/>
      <c r="I17" s="121"/>
      <c r="J17" s="121"/>
      <c r="K17" s="121"/>
      <c r="L17" s="121"/>
      <c r="M17" s="82"/>
    </row>
    <row r="18" spans="1:13" ht="18">
      <c r="A18" s="9">
        <v>1</v>
      </c>
      <c r="B18" s="9" t="s">
        <v>117</v>
      </c>
      <c r="C18" s="9" t="s">
        <v>118</v>
      </c>
      <c r="D18" s="33" t="s">
        <v>153</v>
      </c>
      <c r="E18" s="33" t="s">
        <v>121</v>
      </c>
      <c r="F18" s="9" t="s">
        <v>144</v>
      </c>
      <c r="G18" s="113">
        <v>9140</v>
      </c>
      <c r="H18" s="113" t="s">
        <v>29</v>
      </c>
      <c r="I18" s="113">
        <f>G18*5</f>
        <v>45700</v>
      </c>
      <c r="J18" s="113">
        <v>1500</v>
      </c>
      <c r="K18" s="113" t="s">
        <v>29</v>
      </c>
      <c r="L18" s="113">
        <f>J18*5</f>
        <v>7500</v>
      </c>
      <c r="M18" s="114">
        <f>I18+L18</f>
        <v>53200</v>
      </c>
    </row>
    <row r="19" spans="1:13" ht="18">
      <c r="A19" s="9"/>
      <c r="B19" s="9"/>
      <c r="C19" s="9"/>
      <c r="D19" s="33" t="s">
        <v>154</v>
      </c>
      <c r="E19" s="33"/>
      <c r="F19" s="9"/>
      <c r="G19" s="116"/>
      <c r="H19" s="116"/>
      <c r="I19" s="116"/>
      <c r="J19" s="116"/>
      <c r="K19" s="116"/>
      <c r="L19" s="116"/>
      <c r="M19" s="17">
        <v>236.12</v>
      </c>
    </row>
    <row r="20" spans="1:13" ht="18" customHeight="1" thickBot="1">
      <c r="A20" s="9"/>
      <c r="B20" s="9"/>
      <c r="C20" s="9"/>
      <c r="D20" s="9"/>
      <c r="E20" s="118" t="s">
        <v>31</v>
      </c>
      <c r="F20" s="9"/>
      <c r="G20" s="119">
        <f>SUM(G18:G19)</f>
        <v>9140</v>
      </c>
      <c r="H20" s="119"/>
      <c r="I20" s="119">
        <f>SUM(I18:I19)</f>
        <v>45700</v>
      </c>
      <c r="J20" s="119">
        <f>SUM(J18:J19)</f>
        <v>1500</v>
      </c>
      <c r="K20" s="119"/>
      <c r="L20" s="119">
        <f>SUM(L18:L19)</f>
        <v>7500</v>
      </c>
      <c r="M20" s="120">
        <f>SUM(M18:M19)</f>
        <v>53436.12</v>
      </c>
    </row>
    <row r="21" spans="1:13" ht="15" thickTop="1">
      <c r="A21" s="9"/>
      <c r="B21" s="9"/>
      <c r="C21" s="9"/>
      <c r="D21" s="9"/>
      <c r="E21" s="9"/>
      <c r="F21" s="9"/>
      <c r="G21" s="121"/>
      <c r="H21" s="121"/>
      <c r="I21" s="121"/>
      <c r="J21" s="121"/>
      <c r="K21" s="121"/>
      <c r="L21" s="121"/>
      <c r="M21" s="82"/>
    </row>
    <row r="22" spans="1:13" ht="18">
      <c r="A22" s="122">
        <v>1</v>
      </c>
      <c r="B22" s="122" t="s">
        <v>125</v>
      </c>
      <c r="C22" s="122" t="s">
        <v>126</v>
      </c>
      <c r="D22" s="122" t="s">
        <v>155</v>
      </c>
      <c r="E22" s="101" t="s">
        <v>131</v>
      </c>
      <c r="F22" s="9" t="s">
        <v>144</v>
      </c>
      <c r="G22" s="116">
        <v>9140</v>
      </c>
      <c r="H22" s="116" t="s">
        <v>29</v>
      </c>
      <c r="I22" s="116">
        <f>G22*5</f>
        <v>45700</v>
      </c>
      <c r="J22" s="116">
        <v>1500</v>
      </c>
      <c r="K22" s="116" t="s">
        <v>29</v>
      </c>
      <c r="L22" s="116">
        <f>J22*5</f>
        <v>7500</v>
      </c>
      <c r="M22" s="117">
        <f>I22+L22</f>
        <v>53200</v>
      </c>
    </row>
    <row r="23" spans="1:13" ht="18.75" thickBot="1">
      <c r="A23" s="122"/>
      <c r="B23" s="122"/>
      <c r="C23" s="122"/>
      <c r="D23" s="122"/>
      <c r="E23" s="123" t="s">
        <v>31</v>
      </c>
      <c r="F23" s="9"/>
      <c r="G23" s="119">
        <f>SUM(G22)</f>
        <v>9140</v>
      </c>
      <c r="H23" s="119"/>
      <c r="I23" s="119">
        <f>SUM(I22)</f>
        <v>45700</v>
      </c>
      <c r="J23" s="119">
        <f>SUM(J22)</f>
        <v>1500</v>
      </c>
      <c r="K23" s="119"/>
      <c r="L23" s="119">
        <f>SUM(L22)</f>
        <v>7500</v>
      </c>
      <c r="M23" s="120">
        <f>SUM(M22)</f>
        <v>53200</v>
      </c>
    </row>
    <row r="24" spans="1:13" ht="15" thickTop="1">
      <c r="A24" s="9"/>
      <c r="B24" s="9"/>
      <c r="C24" s="9"/>
      <c r="D24" s="9"/>
      <c r="E24" s="9"/>
      <c r="F24" s="9"/>
      <c r="G24" s="121"/>
      <c r="H24" s="121"/>
      <c r="I24" s="121"/>
      <c r="J24" s="121"/>
      <c r="K24" s="121"/>
      <c r="L24" s="121"/>
      <c r="M24" s="124"/>
    </row>
    <row r="25" spans="1:13" ht="18.75" thickBot="1">
      <c r="A25" s="33"/>
      <c r="B25" s="48"/>
      <c r="C25" s="48"/>
      <c r="D25" s="48"/>
      <c r="E25" s="48"/>
      <c r="F25" s="9"/>
      <c r="G25" s="113"/>
      <c r="H25" s="113"/>
      <c r="I25" s="113"/>
      <c r="J25" s="113"/>
      <c r="K25" s="125" t="s">
        <v>31</v>
      </c>
      <c r="L25" s="113"/>
      <c r="M25" s="126">
        <f>M8+M12+M16+M20+M23</f>
        <v>368713.76</v>
      </c>
    </row>
    <row r="26" spans="3:22" ht="15" thickTop="1">
      <c r="C26" s="129"/>
      <c r="D26" s="129"/>
      <c r="E26" s="127"/>
      <c r="F26" s="130"/>
      <c r="G26" s="128"/>
      <c r="H26" s="127"/>
      <c r="I26" s="131"/>
      <c r="J26" s="131"/>
      <c r="K26" s="131"/>
      <c r="L26" s="131"/>
      <c r="M26" s="131"/>
      <c r="N26" s="131"/>
      <c r="O26" s="128"/>
      <c r="P26" s="128"/>
      <c r="Q26" s="128"/>
      <c r="R26" s="127"/>
      <c r="S26" s="128"/>
      <c r="T26" s="128"/>
      <c r="U26" s="128"/>
      <c r="V26" s="128"/>
    </row>
    <row r="27" spans="1:13" ht="18">
      <c r="A27" s="33"/>
      <c r="B27" s="48"/>
      <c r="C27" s="48"/>
      <c r="D27" s="48"/>
      <c r="E27" s="48"/>
      <c r="F27" s="9"/>
      <c r="G27" s="113"/>
      <c r="H27" s="113"/>
      <c r="I27" s="113"/>
      <c r="J27" s="113"/>
      <c r="K27" s="113"/>
      <c r="L27" s="113"/>
      <c r="M27" s="9"/>
    </row>
    <row r="28" spans="1:13" ht="18">
      <c r="A28" s="33"/>
      <c r="B28" s="48"/>
      <c r="C28" s="48"/>
      <c r="D28" s="48"/>
      <c r="E28" s="48"/>
      <c r="F28" s="9"/>
      <c r="G28" s="113"/>
      <c r="H28" s="113"/>
      <c r="I28" s="113"/>
      <c r="J28" s="113"/>
      <c r="K28" s="113"/>
      <c r="L28" s="113"/>
      <c r="M28" s="9"/>
    </row>
    <row r="29" spans="1:13" ht="18">
      <c r="A29" s="33"/>
      <c r="B29" s="48"/>
      <c r="C29" s="48"/>
      <c r="D29" s="48"/>
      <c r="E29" s="48"/>
      <c r="F29" s="9"/>
      <c r="G29" s="113"/>
      <c r="H29" s="113"/>
      <c r="I29" s="113"/>
      <c r="J29" s="113"/>
      <c r="K29" s="113"/>
      <c r="L29" s="113"/>
      <c r="M29" s="9"/>
    </row>
    <row r="30" spans="1:13" ht="18">
      <c r="A30" s="33"/>
      <c r="B30" s="48"/>
      <c r="C30" s="48"/>
      <c r="D30" s="48"/>
      <c r="E30" s="48"/>
      <c r="F30" s="9"/>
      <c r="G30" s="113"/>
      <c r="H30" s="113"/>
      <c r="I30" s="113"/>
      <c r="J30" s="113"/>
      <c r="K30" s="113"/>
      <c r="L30" s="113"/>
      <c r="M30" s="9"/>
    </row>
    <row r="31" spans="1:13" ht="18">
      <c r="A31" s="33"/>
      <c r="B31" s="48"/>
      <c r="C31" s="48"/>
      <c r="D31" s="48"/>
      <c r="E31" s="48"/>
      <c r="F31" s="9"/>
      <c r="G31" s="113"/>
      <c r="H31" s="113"/>
      <c r="I31" s="113"/>
      <c r="J31" s="113"/>
      <c r="K31" s="113"/>
      <c r="L31" s="113"/>
      <c r="M31" s="9"/>
    </row>
    <row r="32" spans="1:13" ht="18">
      <c r="A32" s="33"/>
      <c r="B32" s="48"/>
      <c r="C32" s="48"/>
      <c r="D32" s="48"/>
      <c r="E32" s="48"/>
      <c r="F32" s="9"/>
      <c r="G32" s="113"/>
      <c r="H32" s="113"/>
      <c r="I32" s="113"/>
      <c r="J32" s="113"/>
      <c r="K32" s="113"/>
      <c r="L32" s="113"/>
      <c r="M32" s="9"/>
    </row>
  </sheetData>
  <mergeCells count="12">
    <mergeCell ref="G4:I4"/>
    <mergeCell ref="J4:L4"/>
    <mergeCell ref="A1:M1"/>
    <mergeCell ref="A2:M2"/>
    <mergeCell ref="A3:A5"/>
    <mergeCell ref="B3:B5"/>
    <mergeCell ref="C3:C5"/>
    <mergeCell ref="D3:D5"/>
    <mergeCell ref="E3:E5"/>
    <mergeCell ref="F3:F5"/>
    <mergeCell ref="G3:L3"/>
    <mergeCell ref="M3:M5"/>
  </mergeCells>
  <printOptions/>
  <pageMargins left="0.4" right="0.21" top="0.43" bottom="0.55" header="0.29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="140" zoomScaleNormal="140" workbookViewId="0" topLeftCell="A1">
      <pane xSplit="4" ySplit="5" topLeftCell="E6" activePane="bottomRight" state="frozen"/>
      <selection pane="topRight" activeCell="E1" sqref="E1"/>
      <selection pane="bottomLeft" activeCell="A6" sqref="A6"/>
      <selection pane="bottomRight" activeCell="B15" sqref="B15"/>
    </sheetView>
  </sheetViews>
  <sheetFormatPr defaultColWidth="9.140625" defaultRowHeight="12.75"/>
  <cols>
    <col min="1" max="1" width="2.421875" style="39" bestFit="1" customWidth="1"/>
    <col min="2" max="2" width="9.57421875" style="39" customWidth="1"/>
    <col min="3" max="3" width="11.7109375" style="39" customWidth="1"/>
    <col min="4" max="4" width="11.140625" style="39" customWidth="1"/>
    <col min="5" max="5" width="13.8515625" style="39" customWidth="1"/>
    <col min="6" max="6" width="3.7109375" style="39" customWidth="1"/>
    <col min="7" max="7" width="2.140625" style="39" customWidth="1"/>
    <col min="8" max="8" width="2.8515625" style="39" customWidth="1"/>
    <col min="9" max="9" width="6.57421875" style="98" customWidth="1"/>
    <col min="10" max="10" width="6.7109375" style="39" customWidth="1"/>
    <col min="11" max="11" width="8.57421875" style="98" customWidth="1"/>
    <col min="12" max="12" width="6.28125" style="98" customWidth="1"/>
    <col min="13" max="13" width="6.28125" style="39" bestFit="1" customWidth="1"/>
    <col min="14" max="14" width="9.140625" style="98" customWidth="1"/>
    <col min="15" max="15" width="8.421875" style="98" customWidth="1"/>
    <col min="16" max="16" width="5.7109375" style="98" customWidth="1"/>
    <col min="17" max="17" width="6.421875" style="39" customWidth="1"/>
    <col min="18" max="18" width="8.00390625" style="98" bestFit="1" customWidth="1"/>
    <col min="19" max="19" width="9.8515625" style="98" bestFit="1" customWidth="1"/>
    <col min="20" max="20" width="6.421875" style="98" customWidth="1"/>
    <col min="21" max="21" width="6.7109375" style="98" customWidth="1"/>
    <col min="22" max="16384" width="9.140625" style="39" customWidth="1"/>
  </cols>
  <sheetData>
    <row r="1" spans="1:21" s="1" customFormat="1" ht="12.75">
      <c r="A1" s="183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s="1" customFormat="1" ht="12.7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s="1" customFormat="1" ht="12.75">
      <c r="A3" s="174" t="s">
        <v>2</v>
      </c>
      <c r="B3" s="174" t="s">
        <v>3</v>
      </c>
      <c r="C3" s="174" t="s">
        <v>4</v>
      </c>
      <c r="D3" s="175" t="s">
        <v>5</v>
      </c>
      <c r="E3" s="174" t="s">
        <v>6</v>
      </c>
      <c r="F3" s="184" t="s">
        <v>7</v>
      </c>
      <c r="G3" s="174" t="s">
        <v>8</v>
      </c>
      <c r="H3" s="174"/>
      <c r="I3" s="174" t="s">
        <v>9</v>
      </c>
      <c r="J3" s="174"/>
      <c r="K3" s="174"/>
      <c r="L3" s="174"/>
      <c r="M3" s="174"/>
      <c r="N3" s="174"/>
      <c r="O3" s="174"/>
      <c r="P3" s="174"/>
      <c r="Q3" s="174"/>
      <c r="R3" s="174"/>
      <c r="S3" s="180" t="s">
        <v>10</v>
      </c>
      <c r="T3" s="181" t="s">
        <v>11</v>
      </c>
      <c r="U3" s="181" t="s">
        <v>12</v>
      </c>
    </row>
    <row r="4" spans="1:21" s="1" customFormat="1" ht="12.75">
      <c r="A4" s="174"/>
      <c r="B4" s="174"/>
      <c r="C4" s="174"/>
      <c r="D4" s="176"/>
      <c r="E4" s="174"/>
      <c r="F4" s="185"/>
      <c r="G4" s="182" t="s">
        <v>13</v>
      </c>
      <c r="H4" s="182" t="s">
        <v>14</v>
      </c>
      <c r="I4" s="174" t="s">
        <v>15</v>
      </c>
      <c r="J4" s="174"/>
      <c r="K4" s="174"/>
      <c r="L4" s="174" t="s">
        <v>16</v>
      </c>
      <c r="M4" s="174"/>
      <c r="N4" s="174"/>
      <c r="O4" s="180" t="s">
        <v>17</v>
      </c>
      <c r="P4" s="174" t="s">
        <v>18</v>
      </c>
      <c r="Q4" s="174"/>
      <c r="R4" s="174"/>
      <c r="S4" s="180"/>
      <c r="T4" s="181"/>
      <c r="U4" s="181"/>
    </row>
    <row r="5" spans="1:21" s="1" customFormat="1" ht="12.75">
      <c r="A5" s="174"/>
      <c r="B5" s="174"/>
      <c r="C5" s="174"/>
      <c r="D5" s="177"/>
      <c r="E5" s="174"/>
      <c r="F5" s="186"/>
      <c r="G5" s="182"/>
      <c r="H5" s="182"/>
      <c r="I5" s="2" t="s">
        <v>19</v>
      </c>
      <c r="J5" s="3" t="s">
        <v>20</v>
      </c>
      <c r="K5" s="2" t="s">
        <v>21</v>
      </c>
      <c r="L5" s="2" t="s">
        <v>19</v>
      </c>
      <c r="M5" s="3" t="s">
        <v>20</v>
      </c>
      <c r="N5" s="2" t="s">
        <v>22</v>
      </c>
      <c r="O5" s="180"/>
      <c r="P5" s="2" t="s">
        <v>19</v>
      </c>
      <c r="Q5" s="3" t="s">
        <v>20</v>
      </c>
      <c r="R5" s="2" t="s">
        <v>22</v>
      </c>
      <c r="S5" s="180"/>
      <c r="T5" s="181"/>
      <c r="U5" s="181"/>
    </row>
    <row r="6" spans="1:21" s="1" customFormat="1" ht="12.75">
      <c r="A6" s="4">
        <v>1</v>
      </c>
      <c r="B6" s="5" t="s">
        <v>23</v>
      </c>
      <c r="C6" s="5" t="s">
        <v>24</v>
      </c>
      <c r="D6" s="5" t="s">
        <v>25</v>
      </c>
      <c r="E6" s="4" t="s">
        <v>26</v>
      </c>
      <c r="F6" s="6" t="s">
        <v>27</v>
      </c>
      <c r="G6" s="6"/>
      <c r="H6" s="7" t="s">
        <v>28</v>
      </c>
      <c r="I6" s="8">
        <v>6048</v>
      </c>
      <c r="J6" s="9" t="s">
        <v>29</v>
      </c>
      <c r="K6" s="8">
        <f>I6*5</f>
        <v>30240</v>
      </c>
      <c r="L6" s="8">
        <v>2152</v>
      </c>
      <c r="M6" s="9" t="s">
        <v>29</v>
      </c>
      <c r="N6" s="8">
        <f>L6*5</f>
        <v>10760</v>
      </c>
      <c r="O6" s="8">
        <f>K6+N6</f>
        <v>41000</v>
      </c>
      <c r="P6" s="8">
        <v>246</v>
      </c>
      <c r="Q6" s="9" t="s">
        <v>29</v>
      </c>
      <c r="R6" s="8">
        <f>P6*5</f>
        <v>1230</v>
      </c>
      <c r="S6" s="8">
        <f>O6+R6</f>
        <v>42230</v>
      </c>
      <c r="T6" s="10">
        <f>9146*5</f>
        <v>45730</v>
      </c>
      <c r="U6" s="10">
        <f>S6-T6</f>
        <v>-3500</v>
      </c>
    </row>
    <row r="7" spans="1:21" s="1" customFormat="1" ht="12.75">
      <c r="A7" s="11">
        <v>2</v>
      </c>
      <c r="B7" s="12"/>
      <c r="C7" s="12"/>
      <c r="D7" s="13"/>
      <c r="E7" s="14" t="s">
        <v>30</v>
      </c>
      <c r="F7" s="15" t="s">
        <v>27</v>
      </c>
      <c r="G7" s="15"/>
      <c r="H7" s="7" t="s">
        <v>28</v>
      </c>
      <c r="I7" s="16">
        <v>6048</v>
      </c>
      <c r="J7" s="17" t="s">
        <v>29</v>
      </c>
      <c r="K7" s="16">
        <f>I7*5</f>
        <v>30240</v>
      </c>
      <c r="L7" s="18">
        <v>2152</v>
      </c>
      <c r="M7" s="17" t="s">
        <v>29</v>
      </c>
      <c r="N7" s="19">
        <f>L7*5</f>
        <v>10760</v>
      </c>
      <c r="O7" s="16">
        <f>K7+N7</f>
        <v>41000</v>
      </c>
      <c r="P7" s="18">
        <v>246</v>
      </c>
      <c r="Q7" s="17" t="s">
        <v>29</v>
      </c>
      <c r="R7" s="16">
        <f>P7*5</f>
        <v>1230</v>
      </c>
      <c r="S7" s="16">
        <f>O7+R7</f>
        <v>42230</v>
      </c>
      <c r="T7" s="20">
        <f>8978*5</f>
        <v>44890</v>
      </c>
      <c r="U7" s="21">
        <f>S7-T7</f>
        <v>-2660</v>
      </c>
    </row>
    <row r="8" spans="1:22" s="1" customFormat="1" ht="18.75" thickBot="1">
      <c r="A8" s="22"/>
      <c r="B8" s="22"/>
      <c r="C8" s="22"/>
      <c r="D8" s="23"/>
      <c r="E8" s="24" t="s">
        <v>31</v>
      </c>
      <c r="F8" s="25"/>
      <c r="G8" s="25"/>
      <c r="H8" s="25"/>
      <c r="I8" s="26">
        <f>SUM(I6:I7)</f>
        <v>12096</v>
      </c>
      <c r="J8" s="27"/>
      <c r="K8" s="26">
        <f>SUM(K6:K7)</f>
        <v>60480</v>
      </c>
      <c r="L8" s="26">
        <f>SUM(L6:L7)</f>
        <v>4304</v>
      </c>
      <c r="M8" s="27"/>
      <c r="N8" s="26">
        <f>SUM(N6:N7)</f>
        <v>21520</v>
      </c>
      <c r="O8" s="26">
        <f>SUM(O6:O7)</f>
        <v>82000</v>
      </c>
      <c r="P8" s="26">
        <f>SUM(P6:P7)</f>
        <v>492</v>
      </c>
      <c r="Q8" s="27"/>
      <c r="R8" s="26">
        <f>SUM(R6:R7)</f>
        <v>2460</v>
      </c>
      <c r="S8" s="28">
        <f>SUM(S6:S7)</f>
        <v>84460</v>
      </c>
      <c r="T8" s="26">
        <f>SUM(T6:T7)</f>
        <v>90620</v>
      </c>
      <c r="U8" s="26">
        <f>SUM(U6:U7)</f>
        <v>-6160</v>
      </c>
      <c r="V8" s="29"/>
    </row>
    <row r="9" spans="1:21" s="1" customFormat="1" ht="18.75" thickTop="1">
      <c r="A9" s="12"/>
      <c r="B9" s="12"/>
      <c r="C9" s="12"/>
      <c r="D9" s="13"/>
      <c r="E9" s="12"/>
      <c r="F9" s="30"/>
      <c r="G9" s="30"/>
      <c r="H9" s="30"/>
      <c r="I9" s="31"/>
      <c r="J9" s="12"/>
      <c r="K9" s="31"/>
      <c r="L9" s="31"/>
      <c r="M9" s="12"/>
      <c r="N9" s="31"/>
      <c r="O9" s="31"/>
      <c r="P9" s="31"/>
      <c r="Q9" s="12"/>
      <c r="R9" s="31"/>
      <c r="S9" s="31"/>
      <c r="T9" s="32"/>
      <c r="U9" s="32"/>
    </row>
    <row r="10" spans="1:21" ht="12.75">
      <c r="A10" s="33">
        <v>1</v>
      </c>
      <c r="B10" s="33" t="s">
        <v>32</v>
      </c>
      <c r="C10" s="33" t="s">
        <v>33</v>
      </c>
      <c r="D10" s="34" t="s">
        <v>34</v>
      </c>
      <c r="E10" s="35" t="s">
        <v>35</v>
      </c>
      <c r="F10" s="36" t="s">
        <v>27</v>
      </c>
      <c r="G10" s="37"/>
      <c r="H10" s="38" t="s">
        <v>28</v>
      </c>
      <c r="I10" s="35">
        <v>6048</v>
      </c>
      <c r="J10" s="9" t="s">
        <v>29</v>
      </c>
      <c r="K10" s="35">
        <f aca="true" t="shared" si="0" ref="K10:K15">I10*5</f>
        <v>30240</v>
      </c>
      <c r="L10" s="35">
        <v>2152</v>
      </c>
      <c r="M10" s="9" t="s">
        <v>29</v>
      </c>
      <c r="N10" s="35">
        <f aca="true" t="shared" si="1" ref="N10:N15">L10*5</f>
        <v>10760</v>
      </c>
      <c r="O10" s="35">
        <f aca="true" t="shared" si="2" ref="O10:O19">K10+N10</f>
        <v>41000</v>
      </c>
      <c r="P10" s="35">
        <v>246</v>
      </c>
      <c r="Q10" s="9" t="s">
        <v>29</v>
      </c>
      <c r="R10" s="35">
        <f aca="true" t="shared" si="3" ref="R10:R15">P10*5</f>
        <v>1230</v>
      </c>
      <c r="S10" s="35">
        <f aca="true" t="shared" si="4" ref="S10:S19">O10+R10</f>
        <v>42230</v>
      </c>
      <c r="T10" s="35">
        <f aca="true" t="shared" si="5" ref="T10:T15">8446*5</f>
        <v>42230</v>
      </c>
      <c r="U10" s="35">
        <f aca="true" t="shared" si="6" ref="U10:U19">S10-T10</f>
        <v>0</v>
      </c>
    </row>
    <row r="11" spans="1:21" ht="12.75">
      <c r="A11" s="33">
        <v>2</v>
      </c>
      <c r="B11" s="24"/>
      <c r="C11" s="33"/>
      <c r="D11" s="34"/>
      <c r="E11" s="35" t="s">
        <v>36</v>
      </c>
      <c r="F11" s="36" t="s">
        <v>27</v>
      </c>
      <c r="G11" s="37"/>
      <c r="H11" s="38" t="s">
        <v>28</v>
      </c>
      <c r="I11" s="35">
        <v>6048</v>
      </c>
      <c r="J11" s="9" t="s">
        <v>29</v>
      </c>
      <c r="K11" s="35">
        <f t="shared" si="0"/>
        <v>30240</v>
      </c>
      <c r="L11" s="35">
        <v>2152</v>
      </c>
      <c r="M11" s="9" t="s">
        <v>29</v>
      </c>
      <c r="N11" s="35">
        <f t="shared" si="1"/>
        <v>10760</v>
      </c>
      <c r="O11" s="35">
        <f t="shared" si="2"/>
        <v>41000</v>
      </c>
      <c r="P11" s="35">
        <v>246</v>
      </c>
      <c r="Q11" s="9" t="s">
        <v>29</v>
      </c>
      <c r="R11" s="35">
        <f t="shared" si="3"/>
        <v>1230</v>
      </c>
      <c r="S11" s="35">
        <f t="shared" si="4"/>
        <v>42230</v>
      </c>
      <c r="T11" s="35">
        <f t="shared" si="5"/>
        <v>42230</v>
      </c>
      <c r="U11" s="35">
        <f t="shared" si="6"/>
        <v>0</v>
      </c>
    </row>
    <row r="12" spans="1:21" ht="12.75">
      <c r="A12" s="33">
        <v>3</v>
      </c>
      <c r="B12" s="24"/>
      <c r="C12" s="33"/>
      <c r="D12" s="34" t="s">
        <v>37</v>
      </c>
      <c r="E12" s="35" t="s">
        <v>38</v>
      </c>
      <c r="F12" s="36" t="s">
        <v>27</v>
      </c>
      <c r="G12" s="37"/>
      <c r="H12" s="38" t="s">
        <v>28</v>
      </c>
      <c r="I12" s="35">
        <v>6048</v>
      </c>
      <c r="J12" s="9" t="s">
        <v>29</v>
      </c>
      <c r="K12" s="35">
        <f t="shared" si="0"/>
        <v>30240</v>
      </c>
      <c r="L12" s="35">
        <v>2152</v>
      </c>
      <c r="M12" s="9" t="s">
        <v>29</v>
      </c>
      <c r="N12" s="35">
        <f t="shared" si="1"/>
        <v>10760</v>
      </c>
      <c r="O12" s="35">
        <f t="shared" si="2"/>
        <v>41000</v>
      </c>
      <c r="P12" s="35">
        <v>246</v>
      </c>
      <c r="Q12" s="9" t="s">
        <v>29</v>
      </c>
      <c r="R12" s="35">
        <f t="shared" si="3"/>
        <v>1230</v>
      </c>
      <c r="S12" s="35">
        <f t="shared" si="4"/>
        <v>42230</v>
      </c>
      <c r="T12" s="35">
        <f t="shared" si="5"/>
        <v>42230</v>
      </c>
      <c r="U12" s="35">
        <f t="shared" si="6"/>
        <v>0</v>
      </c>
    </row>
    <row r="13" spans="1:21" ht="12.75">
      <c r="A13" s="33">
        <v>4</v>
      </c>
      <c r="B13" s="24"/>
      <c r="C13" s="33"/>
      <c r="D13" s="34" t="s">
        <v>39</v>
      </c>
      <c r="E13" s="35" t="s">
        <v>40</v>
      </c>
      <c r="F13" s="36" t="s">
        <v>27</v>
      </c>
      <c r="G13" s="37"/>
      <c r="H13" s="38" t="s">
        <v>28</v>
      </c>
      <c r="I13" s="35">
        <v>6048</v>
      </c>
      <c r="J13" s="9" t="s">
        <v>29</v>
      </c>
      <c r="K13" s="35">
        <f t="shared" si="0"/>
        <v>30240</v>
      </c>
      <c r="L13" s="35">
        <v>2152</v>
      </c>
      <c r="M13" s="9" t="s">
        <v>29</v>
      </c>
      <c r="N13" s="35">
        <f t="shared" si="1"/>
        <v>10760</v>
      </c>
      <c r="O13" s="35">
        <f t="shared" si="2"/>
        <v>41000</v>
      </c>
      <c r="P13" s="35">
        <v>246</v>
      </c>
      <c r="Q13" s="9" t="s">
        <v>29</v>
      </c>
      <c r="R13" s="35">
        <f t="shared" si="3"/>
        <v>1230</v>
      </c>
      <c r="S13" s="35">
        <f t="shared" si="4"/>
        <v>42230</v>
      </c>
      <c r="T13" s="35">
        <f t="shared" si="5"/>
        <v>42230</v>
      </c>
      <c r="U13" s="35">
        <f t="shared" si="6"/>
        <v>0</v>
      </c>
    </row>
    <row r="14" spans="1:21" ht="12.75">
      <c r="A14" s="33">
        <v>5</v>
      </c>
      <c r="B14" s="24"/>
      <c r="C14" s="33"/>
      <c r="D14" s="34" t="s">
        <v>41</v>
      </c>
      <c r="E14" s="35" t="s">
        <v>42</v>
      </c>
      <c r="F14" s="36" t="s">
        <v>27</v>
      </c>
      <c r="G14" s="37"/>
      <c r="H14" s="38" t="s">
        <v>28</v>
      </c>
      <c r="I14" s="35">
        <v>6048</v>
      </c>
      <c r="J14" s="9" t="s">
        <v>29</v>
      </c>
      <c r="K14" s="35">
        <f t="shared" si="0"/>
        <v>30240</v>
      </c>
      <c r="L14" s="35">
        <v>2152</v>
      </c>
      <c r="M14" s="9" t="s">
        <v>29</v>
      </c>
      <c r="N14" s="35">
        <f t="shared" si="1"/>
        <v>10760</v>
      </c>
      <c r="O14" s="35">
        <f t="shared" si="2"/>
        <v>41000</v>
      </c>
      <c r="P14" s="35">
        <v>246</v>
      </c>
      <c r="Q14" s="9" t="s">
        <v>29</v>
      </c>
      <c r="R14" s="35">
        <f t="shared" si="3"/>
        <v>1230</v>
      </c>
      <c r="S14" s="35">
        <f t="shared" si="4"/>
        <v>42230</v>
      </c>
      <c r="T14" s="35">
        <f t="shared" si="5"/>
        <v>42230</v>
      </c>
      <c r="U14" s="35">
        <f t="shared" si="6"/>
        <v>0</v>
      </c>
    </row>
    <row r="15" spans="1:21" ht="12.75">
      <c r="A15" s="33">
        <v>6</v>
      </c>
      <c r="B15" s="24"/>
      <c r="C15" s="33"/>
      <c r="D15" s="34"/>
      <c r="E15" s="35" t="s">
        <v>43</v>
      </c>
      <c r="F15" s="36" t="s">
        <v>27</v>
      </c>
      <c r="G15" s="37"/>
      <c r="H15" s="38" t="s">
        <v>28</v>
      </c>
      <c r="I15" s="35">
        <v>6048</v>
      </c>
      <c r="J15" s="9" t="s">
        <v>29</v>
      </c>
      <c r="K15" s="35">
        <f t="shared" si="0"/>
        <v>30240</v>
      </c>
      <c r="L15" s="35">
        <v>2152</v>
      </c>
      <c r="M15" s="9" t="s">
        <v>29</v>
      </c>
      <c r="N15" s="35">
        <f t="shared" si="1"/>
        <v>10760</v>
      </c>
      <c r="O15" s="35">
        <f t="shared" si="2"/>
        <v>41000</v>
      </c>
      <c r="P15" s="35">
        <v>246</v>
      </c>
      <c r="Q15" s="9" t="s">
        <v>29</v>
      </c>
      <c r="R15" s="35">
        <f t="shared" si="3"/>
        <v>1230</v>
      </c>
      <c r="S15" s="35">
        <f t="shared" si="4"/>
        <v>42230</v>
      </c>
      <c r="T15" s="35">
        <f t="shared" si="5"/>
        <v>42230</v>
      </c>
      <c r="U15" s="35">
        <f t="shared" si="6"/>
        <v>0</v>
      </c>
    </row>
    <row r="16" spans="1:21" ht="12.75">
      <c r="A16" s="33">
        <v>7</v>
      </c>
      <c r="B16" s="24"/>
      <c r="C16" s="33"/>
      <c r="D16" s="34" t="s">
        <v>44</v>
      </c>
      <c r="E16" s="35" t="s">
        <v>45</v>
      </c>
      <c r="F16" s="40" t="s">
        <v>46</v>
      </c>
      <c r="G16" s="37"/>
      <c r="H16" s="38" t="s">
        <v>28</v>
      </c>
      <c r="I16" s="35" t="s">
        <v>47</v>
      </c>
      <c r="J16" s="9"/>
      <c r="K16" s="35"/>
      <c r="L16" s="35"/>
      <c r="M16" s="9"/>
      <c r="N16" s="35"/>
      <c r="O16" s="35"/>
      <c r="P16" s="35"/>
      <c r="Q16" s="9"/>
      <c r="R16" s="35"/>
      <c r="S16" s="35"/>
      <c r="T16" s="35"/>
      <c r="U16" s="35"/>
    </row>
    <row r="17" spans="1:21" ht="12.75">
      <c r="A17" s="33">
        <v>8</v>
      </c>
      <c r="B17" s="24"/>
      <c r="C17" s="33"/>
      <c r="D17" s="34"/>
      <c r="E17" s="35" t="s">
        <v>48</v>
      </c>
      <c r="F17" s="36" t="s">
        <v>27</v>
      </c>
      <c r="G17" s="37" t="s">
        <v>28</v>
      </c>
      <c r="H17" s="37"/>
      <c r="I17" s="35">
        <v>5340</v>
      </c>
      <c r="J17" s="9" t="s">
        <v>29</v>
      </c>
      <c r="K17" s="35">
        <f>I17*5</f>
        <v>26700</v>
      </c>
      <c r="L17" s="35">
        <v>1500</v>
      </c>
      <c r="M17" s="9" t="s">
        <v>29</v>
      </c>
      <c r="N17" s="35">
        <f>L17*5</f>
        <v>7500</v>
      </c>
      <c r="O17" s="35">
        <f t="shared" si="2"/>
        <v>34200</v>
      </c>
      <c r="P17" s="35">
        <v>205</v>
      </c>
      <c r="Q17" s="9" t="s">
        <v>29</v>
      </c>
      <c r="R17" s="35">
        <f>P17*5</f>
        <v>1025</v>
      </c>
      <c r="S17" s="35">
        <f t="shared" si="4"/>
        <v>35225</v>
      </c>
      <c r="T17" s="35">
        <f>7045*5</f>
        <v>35225</v>
      </c>
      <c r="U17" s="35">
        <f t="shared" si="6"/>
        <v>0</v>
      </c>
    </row>
    <row r="18" spans="1:21" ht="12.75">
      <c r="A18" s="33">
        <v>9</v>
      </c>
      <c r="B18" s="24"/>
      <c r="C18" s="33"/>
      <c r="D18" s="34" t="s">
        <v>49</v>
      </c>
      <c r="E18" s="35" t="s">
        <v>50</v>
      </c>
      <c r="F18" s="40" t="s">
        <v>46</v>
      </c>
      <c r="G18" s="37"/>
      <c r="H18" s="38" t="s">
        <v>28</v>
      </c>
      <c r="I18" s="35" t="s">
        <v>47</v>
      </c>
      <c r="J18" s="9"/>
      <c r="K18" s="35"/>
      <c r="L18" s="35"/>
      <c r="M18" s="9"/>
      <c r="N18" s="35"/>
      <c r="O18" s="35"/>
      <c r="P18" s="35"/>
      <c r="Q18" s="9"/>
      <c r="R18" s="35"/>
      <c r="S18" s="35"/>
      <c r="T18" s="35"/>
      <c r="U18" s="35"/>
    </row>
    <row r="19" spans="1:21" ht="12.75">
      <c r="A19" s="33">
        <v>10</v>
      </c>
      <c r="B19" s="24"/>
      <c r="C19" s="33"/>
      <c r="D19" s="34"/>
      <c r="E19" s="35" t="s">
        <v>51</v>
      </c>
      <c r="F19" s="36" t="s">
        <v>27</v>
      </c>
      <c r="G19" s="37"/>
      <c r="H19" s="38" t="s">
        <v>28</v>
      </c>
      <c r="I19" s="41">
        <v>6048</v>
      </c>
      <c r="J19" s="9" t="s">
        <v>29</v>
      </c>
      <c r="K19" s="41">
        <f>I19*5</f>
        <v>30240</v>
      </c>
      <c r="L19" s="41">
        <v>2152</v>
      </c>
      <c r="M19" s="9" t="s">
        <v>29</v>
      </c>
      <c r="N19" s="41">
        <f>L19*5</f>
        <v>10760</v>
      </c>
      <c r="O19" s="41">
        <f t="shared" si="2"/>
        <v>41000</v>
      </c>
      <c r="P19" s="41">
        <v>246</v>
      </c>
      <c r="Q19" s="9" t="s">
        <v>29</v>
      </c>
      <c r="R19" s="41">
        <f>P19*5</f>
        <v>1230</v>
      </c>
      <c r="S19" s="41">
        <f t="shared" si="4"/>
        <v>42230</v>
      </c>
      <c r="T19" s="41">
        <f>8446*5</f>
        <v>42230</v>
      </c>
      <c r="U19" s="41">
        <f t="shared" si="6"/>
        <v>0</v>
      </c>
    </row>
    <row r="20" spans="1:21" ht="18.75" thickBot="1">
      <c r="A20" s="33"/>
      <c r="B20" s="24"/>
      <c r="C20" s="33"/>
      <c r="D20" s="34"/>
      <c r="E20" s="42" t="s">
        <v>31</v>
      </c>
      <c r="F20" s="36"/>
      <c r="G20" s="37"/>
      <c r="H20" s="37"/>
      <c r="I20" s="43">
        <f>SUM(I10:I19)</f>
        <v>47676</v>
      </c>
      <c r="J20" s="44"/>
      <c r="K20" s="43">
        <f>SUM(K10:K19)</f>
        <v>238380</v>
      </c>
      <c r="L20" s="43">
        <f>SUM(L10:L19)</f>
        <v>16564</v>
      </c>
      <c r="M20" s="44"/>
      <c r="N20" s="43">
        <f>SUM(N10:N19)</f>
        <v>82820</v>
      </c>
      <c r="O20" s="43">
        <f>SUM(O10:O19)</f>
        <v>321200</v>
      </c>
      <c r="P20" s="43">
        <f>SUM(P10:P19)</f>
        <v>1927</v>
      </c>
      <c r="Q20" s="44"/>
      <c r="R20" s="43">
        <f>SUM(R10:R19)</f>
        <v>9635</v>
      </c>
      <c r="S20" s="45">
        <f>SUM(S10:S19)</f>
        <v>330835</v>
      </c>
      <c r="T20" s="43">
        <f>SUM(T10:T19)</f>
        <v>330835</v>
      </c>
      <c r="U20" s="43"/>
    </row>
    <row r="21" spans="1:21" ht="18.75" thickTop="1">
      <c r="A21" s="33"/>
      <c r="B21" s="33"/>
      <c r="C21" s="33"/>
      <c r="D21" s="33"/>
      <c r="E21" s="33"/>
      <c r="F21" s="33"/>
      <c r="G21" s="33"/>
      <c r="H21" s="33"/>
      <c r="I21" s="46"/>
      <c r="J21" s="47"/>
      <c r="K21" s="46"/>
      <c r="L21" s="46"/>
      <c r="M21" s="47"/>
      <c r="N21" s="46"/>
      <c r="O21" s="46"/>
      <c r="P21" s="46"/>
      <c r="Q21" s="47"/>
      <c r="R21" s="46"/>
      <c r="S21" s="46"/>
      <c r="T21" s="46"/>
      <c r="U21" s="46"/>
    </row>
    <row r="22" spans="1:21" s="55" customFormat="1" ht="12.75">
      <c r="A22" s="48">
        <v>1</v>
      </c>
      <c r="B22" s="48" t="s">
        <v>52</v>
      </c>
      <c r="C22" s="48" t="s">
        <v>53</v>
      </c>
      <c r="D22" s="49" t="s">
        <v>54</v>
      </c>
      <c r="E22" s="49" t="s">
        <v>55</v>
      </c>
      <c r="F22" s="50" t="s">
        <v>46</v>
      </c>
      <c r="G22" s="51"/>
      <c r="H22" s="52" t="s">
        <v>28</v>
      </c>
      <c r="I22" s="53" t="s">
        <v>56</v>
      </c>
      <c r="J22" s="54"/>
      <c r="K22" s="53"/>
      <c r="L22" s="53"/>
      <c r="M22" s="54"/>
      <c r="N22" s="53"/>
      <c r="O22" s="53"/>
      <c r="P22" s="53"/>
      <c r="Q22" s="54"/>
      <c r="R22" s="53"/>
      <c r="S22" s="53"/>
      <c r="T22" s="53"/>
      <c r="U22" s="53"/>
    </row>
    <row r="23" spans="1:21" s="55" customFormat="1" ht="12.75">
      <c r="A23" s="48">
        <v>2</v>
      </c>
      <c r="B23" s="48"/>
      <c r="C23" s="48"/>
      <c r="D23" s="56"/>
      <c r="E23" s="56" t="s">
        <v>57</v>
      </c>
      <c r="F23" s="57" t="s">
        <v>58</v>
      </c>
      <c r="G23" s="58"/>
      <c r="H23" s="59" t="s">
        <v>28</v>
      </c>
      <c r="I23" s="53">
        <f>6048</f>
        <v>6048</v>
      </c>
      <c r="J23" s="54" t="s">
        <v>29</v>
      </c>
      <c r="K23" s="53">
        <f>I23*5</f>
        <v>30240</v>
      </c>
      <c r="L23" s="53">
        <f>2152</f>
        <v>2152</v>
      </c>
      <c r="M23" s="54" t="s">
        <v>29</v>
      </c>
      <c r="N23" s="53">
        <f>L23*5</f>
        <v>10760</v>
      </c>
      <c r="O23" s="53">
        <f aca="true" t="shared" si="7" ref="O23:O29">K23+N23</f>
        <v>41000</v>
      </c>
      <c r="P23" s="53">
        <v>246</v>
      </c>
      <c r="Q23" s="54" t="s">
        <v>29</v>
      </c>
      <c r="R23" s="53">
        <f>P23*5</f>
        <v>1230</v>
      </c>
      <c r="S23" s="53">
        <f aca="true" t="shared" si="8" ref="S23:S29">O23+R23</f>
        <v>42230</v>
      </c>
      <c r="T23" s="53">
        <f>8610*5</f>
        <v>43050</v>
      </c>
      <c r="U23" s="53">
        <f>S23-T23</f>
        <v>-820</v>
      </c>
    </row>
    <row r="24" spans="1:21" s="55" customFormat="1" ht="12.75">
      <c r="A24" s="48">
        <v>3</v>
      </c>
      <c r="B24" s="48"/>
      <c r="C24" s="48"/>
      <c r="D24" s="34"/>
      <c r="E24" s="56" t="s">
        <v>59</v>
      </c>
      <c r="F24" s="57" t="s">
        <v>58</v>
      </c>
      <c r="G24" s="58"/>
      <c r="H24" s="59" t="s">
        <v>28</v>
      </c>
      <c r="I24" s="53">
        <f>6048</f>
        <v>6048</v>
      </c>
      <c r="J24" s="54" t="s">
        <v>29</v>
      </c>
      <c r="K24" s="53">
        <f>I24*5</f>
        <v>30240</v>
      </c>
      <c r="L24" s="53">
        <f>2152</f>
        <v>2152</v>
      </c>
      <c r="M24" s="54" t="s">
        <v>29</v>
      </c>
      <c r="N24" s="53">
        <f>L24*5</f>
        <v>10760</v>
      </c>
      <c r="O24" s="53">
        <f t="shared" si="7"/>
        <v>41000</v>
      </c>
      <c r="P24" s="53">
        <v>246</v>
      </c>
      <c r="Q24" s="54" t="s">
        <v>29</v>
      </c>
      <c r="R24" s="53">
        <f>P24*5</f>
        <v>1230</v>
      </c>
      <c r="S24" s="53">
        <f t="shared" si="8"/>
        <v>42230</v>
      </c>
      <c r="T24" s="53">
        <f>8610*5</f>
        <v>43050</v>
      </c>
      <c r="U24" s="53">
        <f aca="true" t="shared" si="9" ref="U24:U29">S24-T24</f>
        <v>-820</v>
      </c>
    </row>
    <row r="25" spans="1:21" s="55" customFormat="1" ht="12.75">
      <c r="A25" s="48">
        <v>4</v>
      </c>
      <c r="B25" s="48"/>
      <c r="C25" s="48"/>
      <c r="D25" s="54" t="s">
        <v>60</v>
      </c>
      <c r="E25" s="60" t="s">
        <v>61</v>
      </c>
      <c r="F25" s="61" t="s">
        <v>46</v>
      </c>
      <c r="G25" s="58"/>
      <c r="H25" s="59" t="s">
        <v>28</v>
      </c>
      <c r="I25" s="53">
        <f>8340</f>
        <v>8340</v>
      </c>
      <c r="J25" s="62">
        <v>20090</v>
      </c>
      <c r="K25" s="53">
        <f>I25*1</f>
        <v>8340</v>
      </c>
      <c r="L25" s="53">
        <f>1500</f>
        <v>1500</v>
      </c>
      <c r="M25" s="62">
        <v>20090</v>
      </c>
      <c r="N25" s="53">
        <f>L25</f>
        <v>1500</v>
      </c>
      <c r="O25" s="53">
        <f t="shared" si="7"/>
        <v>9840</v>
      </c>
      <c r="P25" s="53">
        <v>295</v>
      </c>
      <c r="Q25" s="62">
        <v>20090</v>
      </c>
      <c r="R25" s="53">
        <f>P25</f>
        <v>295</v>
      </c>
      <c r="S25" s="53">
        <f t="shared" si="8"/>
        <v>10135</v>
      </c>
      <c r="T25" s="53">
        <f>9912*1</f>
        <v>9912</v>
      </c>
      <c r="U25" s="53">
        <f t="shared" si="9"/>
        <v>223</v>
      </c>
    </row>
    <row r="26" spans="1:21" s="55" customFormat="1" ht="12.75">
      <c r="A26" s="48">
        <v>5</v>
      </c>
      <c r="B26" s="48" t="s">
        <v>62</v>
      </c>
      <c r="C26" s="48"/>
      <c r="D26" s="54"/>
      <c r="E26" s="60" t="s">
        <v>61</v>
      </c>
      <c r="F26" s="50" t="s">
        <v>46</v>
      </c>
      <c r="G26" s="51"/>
      <c r="H26" s="59" t="s">
        <v>28</v>
      </c>
      <c r="I26" s="53">
        <v>6048</v>
      </c>
      <c r="J26" s="54" t="s">
        <v>63</v>
      </c>
      <c r="K26" s="53">
        <f>I26*4</f>
        <v>24192</v>
      </c>
      <c r="L26" s="53">
        <v>2152</v>
      </c>
      <c r="M26" s="54" t="s">
        <v>63</v>
      </c>
      <c r="N26" s="53">
        <f>L26*4</f>
        <v>8608</v>
      </c>
      <c r="O26" s="53">
        <f>K26+N26</f>
        <v>32800</v>
      </c>
      <c r="P26" s="53">
        <v>246</v>
      </c>
      <c r="Q26" s="54" t="s">
        <v>63</v>
      </c>
      <c r="R26" s="53">
        <f>P26*4</f>
        <v>984</v>
      </c>
      <c r="S26" s="53">
        <f t="shared" si="8"/>
        <v>33784</v>
      </c>
      <c r="T26" s="53">
        <f>9912*4</f>
        <v>39648</v>
      </c>
      <c r="U26" s="53">
        <f t="shared" si="9"/>
        <v>-5864</v>
      </c>
    </row>
    <row r="27" spans="1:21" s="55" customFormat="1" ht="12.75">
      <c r="A27" s="48">
        <v>6</v>
      </c>
      <c r="B27" s="48"/>
      <c r="C27" s="48"/>
      <c r="D27" s="48"/>
      <c r="E27" s="60" t="s">
        <v>64</v>
      </c>
      <c r="F27" s="63" t="s">
        <v>58</v>
      </c>
      <c r="G27" s="51"/>
      <c r="H27" s="52" t="s">
        <v>28</v>
      </c>
      <c r="I27" s="53">
        <f>6048</f>
        <v>6048</v>
      </c>
      <c r="J27" s="54" t="s">
        <v>29</v>
      </c>
      <c r="K27" s="53">
        <f>I27*5</f>
        <v>30240</v>
      </c>
      <c r="L27" s="53">
        <f>2152</f>
        <v>2152</v>
      </c>
      <c r="M27" s="54" t="s">
        <v>29</v>
      </c>
      <c r="N27" s="53">
        <f>L27*5</f>
        <v>10760</v>
      </c>
      <c r="O27" s="53">
        <f t="shared" si="7"/>
        <v>41000</v>
      </c>
      <c r="P27" s="53">
        <v>246</v>
      </c>
      <c r="Q27" s="54" t="s">
        <v>29</v>
      </c>
      <c r="R27" s="53">
        <f>P27*5</f>
        <v>1230</v>
      </c>
      <c r="S27" s="53">
        <f t="shared" si="8"/>
        <v>42230</v>
      </c>
      <c r="T27" s="53">
        <f>8610*5</f>
        <v>43050</v>
      </c>
      <c r="U27" s="53">
        <f t="shared" si="9"/>
        <v>-820</v>
      </c>
    </row>
    <row r="28" spans="1:21" s="55" customFormat="1" ht="12.75">
      <c r="A28" s="48">
        <v>7</v>
      </c>
      <c r="B28" s="48"/>
      <c r="C28" s="48"/>
      <c r="D28" s="48"/>
      <c r="E28" s="60" t="s">
        <v>65</v>
      </c>
      <c r="F28" s="63" t="s">
        <v>58</v>
      </c>
      <c r="G28" s="51"/>
      <c r="H28" s="52" t="s">
        <v>28</v>
      </c>
      <c r="I28" s="53">
        <f>6048</f>
        <v>6048</v>
      </c>
      <c r="J28" s="54" t="s">
        <v>29</v>
      </c>
      <c r="K28" s="53">
        <f>I28*5</f>
        <v>30240</v>
      </c>
      <c r="L28" s="53">
        <f>2152</f>
        <v>2152</v>
      </c>
      <c r="M28" s="54" t="s">
        <v>29</v>
      </c>
      <c r="N28" s="53">
        <f>L28*5</f>
        <v>10760</v>
      </c>
      <c r="O28" s="53">
        <f t="shared" si="7"/>
        <v>41000</v>
      </c>
      <c r="P28" s="53">
        <v>246</v>
      </c>
      <c r="Q28" s="54" t="s">
        <v>29</v>
      </c>
      <c r="R28" s="53">
        <f>P28*5</f>
        <v>1230</v>
      </c>
      <c r="S28" s="53">
        <f t="shared" si="8"/>
        <v>42230</v>
      </c>
      <c r="T28" s="53">
        <f>8610*5</f>
        <v>43050</v>
      </c>
      <c r="U28" s="53">
        <f t="shared" si="9"/>
        <v>-820</v>
      </c>
    </row>
    <row r="29" spans="1:21" s="55" customFormat="1" ht="12.75">
      <c r="A29" s="48">
        <v>8</v>
      </c>
      <c r="B29" s="48"/>
      <c r="C29" s="48"/>
      <c r="D29" s="48"/>
      <c r="E29" s="60" t="s">
        <v>66</v>
      </c>
      <c r="F29" s="63" t="s">
        <v>58</v>
      </c>
      <c r="G29" s="51"/>
      <c r="H29" s="52" t="s">
        <v>28</v>
      </c>
      <c r="I29" s="53">
        <f>6048</f>
        <v>6048</v>
      </c>
      <c r="J29" s="54" t="s">
        <v>29</v>
      </c>
      <c r="K29" s="53">
        <f>I29*5</f>
        <v>30240</v>
      </c>
      <c r="L29" s="53">
        <f>2152</f>
        <v>2152</v>
      </c>
      <c r="M29" s="54" t="s">
        <v>29</v>
      </c>
      <c r="N29" s="53">
        <f>L29*5</f>
        <v>10760</v>
      </c>
      <c r="O29" s="53">
        <f t="shared" si="7"/>
        <v>41000</v>
      </c>
      <c r="P29" s="53">
        <v>246</v>
      </c>
      <c r="Q29" s="54" t="s">
        <v>29</v>
      </c>
      <c r="R29" s="53">
        <f>P29*5</f>
        <v>1230</v>
      </c>
      <c r="S29" s="53">
        <f t="shared" si="8"/>
        <v>42230</v>
      </c>
      <c r="T29" s="53">
        <f>8610*5</f>
        <v>43050</v>
      </c>
      <c r="U29" s="53">
        <f t="shared" si="9"/>
        <v>-820</v>
      </c>
    </row>
    <row r="30" spans="1:21" s="55" customFormat="1" ht="12.75">
      <c r="A30" s="48">
        <v>9</v>
      </c>
      <c r="B30" s="48"/>
      <c r="C30" s="48"/>
      <c r="D30" s="48"/>
      <c r="E30" s="60" t="s">
        <v>67</v>
      </c>
      <c r="F30" s="63" t="s">
        <v>58</v>
      </c>
      <c r="G30" s="51"/>
      <c r="H30" s="52" t="s">
        <v>28</v>
      </c>
      <c r="I30" s="53" t="s">
        <v>56</v>
      </c>
      <c r="J30" s="54"/>
      <c r="K30" s="53"/>
      <c r="L30" s="53"/>
      <c r="M30" s="54"/>
      <c r="N30" s="53"/>
      <c r="O30" s="64"/>
      <c r="P30" s="53"/>
      <c r="Q30" s="54"/>
      <c r="R30" s="53"/>
      <c r="S30" s="64"/>
      <c r="T30" s="64"/>
      <c r="U30" s="64"/>
    </row>
    <row r="31" spans="1:21" ht="18.75" thickBot="1">
      <c r="A31" s="33"/>
      <c r="B31" s="33"/>
      <c r="C31" s="33"/>
      <c r="D31" s="33"/>
      <c r="E31" s="65" t="s">
        <v>31</v>
      </c>
      <c r="F31" s="63"/>
      <c r="G31" s="51"/>
      <c r="H31" s="7"/>
      <c r="I31" s="43">
        <f>SUM(I23:I29)</f>
        <v>44628</v>
      </c>
      <c r="J31" s="66"/>
      <c r="K31" s="43">
        <f>SUM(K23:K30)</f>
        <v>183732</v>
      </c>
      <c r="L31" s="43">
        <f>SUM(L23:L30)</f>
        <v>14412</v>
      </c>
      <c r="M31" s="66"/>
      <c r="N31" s="43">
        <f>SUM(N23:N30)</f>
        <v>63908</v>
      </c>
      <c r="O31" s="43">
        <f>SUM(O23:O30)</f>
        <v>247640</v>
      </c>
      <c r="P31" s="43">
        <f>SUM(P23:P30)</f>
        <v>1771</v>
      </c>
      <c r="Q31" s="44"/>
      <c r="R31" s="43">
        <f>SUM(R23:R30)</f>
        <v>7429</v>
      </c>
      <c r="S31" s="45">
        <f>SUM(S22:S30)</f>
        <v>255069</v>
      </c>
      <c r="T31" s="43">
        <f>SUM(T22:T30)</f>
        <v>264810</v>
      </c>
      <c r="U31" s="43">
        <f>SUM(U22:U30)</f>
        <v>-9741</v>
      </c>
    </row>
    <row r="32" spans="1:21" ht="18.75" thickTop="1">
      <c r="A32" s="33">
        <v>1</v>
      </c>
      <c r="B32" s="33" t="s">
        <v>68</v>
      </c>
      <c r="C32" s="33" t="s">
        <v>69</v>
      </c>
      <c r="D32" s="33" t="s">
        <v>70</v>
      </c>
      <c r="E32" s="67" t="s">
        <v>71</v>
      </c>
      <c r="F32" s="50" t="s">
        <v>46</v>
      </c>
      <c r="G32" s="51"/>
      <c r="H32" s="7" t="s">
        <v>28</v>
      </c>
      <c r="I32" s="68" t="s">
        <v>72</v>
      </c>
      <c r="J32" s="9"/>
      <c r="K32" s="68"/>
      <c r="L32" s="68"/>
      <c r="M32" s="9"/>
      <c r="N32" s="68"/>
      <c r="O32" s="68"/>
      <c r="P32" s="68"/>
      <c r="Q32" s="9"/>
      <c r="R32" s="68"/>
      <c r="S32" s="68"/>
      <c r="T32" s="68"/>
      <c r="U32" s="68"/>
    </row>
    <row r="33" spans="1:21" ht="12.75">
      <c r="A33" s="33">
        <v>2</v>
      </c>
      <c r="B33" s="33"/>
      <c r="C33" s="33" t="s">
        <v>73</v>
      </c>
      <c r="D33" s="33" t="s">
        <v>73</v>
      </c>
      <c r="E33" s="67" t="s">
        <v>74</v>
      </c>
      <c r="F33" s="63" t="s">
        <v>58</v>
      </c>
      <c r="G33" s="51"/>
      <c r="H33" s="7" t="s">
        <v>28</v>
      </c>
      <c r="I33" s="69">
        <f>6048</f>
        <v>6048</v>
      </c>
      <c r="J33" s="17" t="s">
        <v>75</v>
      </c>
      <c r="K33" s="69">
        <f>I33*5</f>
        <v>30240</v>
      </c>
      <c r="L33" s="69">
        <f>2152</f>
        <v>2152</v>
      </c>
      <c r="M33" s="17" t="s">
        <v>75</v>
      </c>
      <c r="N33" s="69">
        <f>L33*5</f>
        <v>10760</v>
      </c>
      <c r="O33" s="69">
        <f>K33+N33</f>
        <v>41000</v>
      </c>
      <c r="P33" s="69">
        <v>246</v>
      </c>
      <c r="Q33" s="17" t="s">
        <v>29</v>
      </c>
      <c r="R33" s="69">
        <f>P33*5</f>
        <v>1230</v>
      </c>
      <c r="S33" s="69">
        <f>O33+R33</f>
        <v>42230</v>
      </c>
      <c r="T33" s="69">
        <f>9064*5</f>
        <v>45320</v>
      </c>
      <c r="U33" s="69">
        <f>S33-T33</f>
        <v>-3090</v>
      </c>
    </row>
    <row r="34" spans="1:21" ht="18.75" thickBot="1">
      <c r="A34" s="33"/>
      <c r="B34" s="33"/>
      <c r="C34" s="33"/>
      <c r="D34" s="33"/>
      <c r="E34" s="70" t="s">
        <v>31</v>
      </c>
      <c r="F34" s="63"/>
      <c r="G34" s="51"/>
      <c r="H34" s="7"/>
      <c r="I34" s="71">
        <f>SUM(I33)</f>
        <v>6048</v>
      </c>
      <c r="J34" s="66"/>
      <c r="K34" s="71">
        <f>SUM(K33)</f>
        <v>30240</v>
      </c>
      <c r="L34" s="71">
        <f>SUM(L33)</f>
        <v>2152</v>
      </c>
      <c r="M34" s="66"/>
      <c r="N34" s="71">
        <f>SUM(N33)</f>
        <v>10760</v>
      </c>
      <c r="O34" s="71">
        <f>SUM(O33)</f>
        <v>41000</v>
      </c>
      <c r="P34" s="71">
        <f>SUM(P33)</f>
        <v>246</v>
      </c>
      <c r="Q34" s="71"/>
      <c r="R34" s="71">
        <f>SUM(R33)</f>
        <v>1230</v>
      </c>
      <c r="S34" s="45">
        <f>SUM(S33)</f>
        <v>42230</v>
      </c>
      <c r="T34" s="71">
        <f>SUM(T33)</f>
        <v>45320</v>
      </c>
      <c r="U34" s="71">
        <f>SUM(U33)</f>
        <v>-3090</v>
      </c>
    </row>
    <row r="35" spans="1:21" ht="18.75" thickTop="1">
      <c r="A35" s="33"/>
      <c r="B35" s="33"/>
      <c r="C35" s="33"/>
      <c r="D35" s="33"/>
      <c r="E35" s="33"/>
      <c r="F35" s="63"/>
      <c r="G35" s="33"/>
      <c r="H35" s="7"/>
      <c r="I35" s="72"/>
      <c r="J35" s="73"/>
      <c r="K35" s="72"/>
      <c r="L35" s="72"/>
      <c r="M35" s="73"/>
      <c r="N35" s="72"/>
      <c r="O35" s="72"/>
      <c r="P35" s="72"/>
      <c r="Q35" s="73"/>
      <c r="R35" s="72"/>
      <c r="S35" s="74"/>
      <c r="T35" s="72"/>
      <c r="U35" s="72"/>
    </row>
    <row r="36" spans="1:21" ht="12.75">
      <c r="A36" s="33">
        <v>1</v>
      </c>
      <c r="B36" s="33" t="s">
        <v>76</v>
      </c>
      <c r="C36" s="33" t="s">
        <v>77</v>
      </c>
      <c r="D36" s="33" t="s">
        <v>78</v>
      </c>
      <c r="E36" s="33" t="s">
        <v>79</v>
      </c>
      <c r="F36" s="63" t="s">
        <v>27</v>
      </c>
      <c r="G36" s="33"/>
      <c r="H36" s="52" t="s">
        <v>28</v>
      </c>
      <c r="I36" s="35">
        <v>8340</v>
      </c>
      <c r="J36" s="9" t="s">
        <v>80</v>
      </c>
      <c r="K36" s="75">
        <f>I36*3/31</f>
        <v>807.0967741935484</v>
      </c>
      <c r="L36" s="35">
        <v>1500</v>
      </c>
      <c r="M36" s="9" t="s">
        <v>80</v>
      </c>
      <c r="N36" s="75">
        <f>L36*3/31</f>
        <v>145.16129032258064</v>
      </c>
      <c r="O36" s="35">
        <f aca="true" t="shared" si="10" ref="O36:O42">K36+N36</f>
        <v>952.258064516129</v>
      </c>
      <c r="P36" s="35">
        <v>295</v>
      </c>
      <c r="Q36" s="9" t="s">
        <v>80</v>
      </c>
      <c r="R36" s="35">
        <v>29</v>
      </c>
      <c r="S36" s="75">
        <f aca="true" t="shared" si="11" ref="S36:S42">O36+R36</f>
        <v>981.258064516129</v>
      </c>
      <c r="T36" s="35"/>
      <c r="U36" s="35">
        <f aca="true" t="shared" si="12" ref="U36:U43">S36-T36</f>
        <v>981.258064516129</v>
      </c>
    </row>
    <row r="37" spans="1:21" ht="12.75">
      <c r="A37" s="33">
        <v>2</v>
      </c>
      <c r="B37" s="33"/>
      <c r="C37" s="33"/>
      <c r="D37" s="33"/>
      <c r="E37" s="33" t="s">
        <v>81</v>
      </c>
      <c r="F37" s="63" t="s">
        <v>27</v>
      </c>
      <c r="G37" s="33"/>
      <c r="H37" s="52" t="s">
        <v>28</v>
      </c>
      <c r="I37" s="35">
        <f>6048</f>
        <v>6048</v>
      </c>
      <c r="J37" s="9" t="s">
        <v>29</v>
      </c>
      <c r="K37" s="35">
        <f>I37*5</f>
        <v>30240</v>
      </c>
      <c r="L37" s="35">
        <f>2152</f>
        <v>2152</v>
      </c>
      <c r="M37" s="9" t="s">
        <v>29</v>
      </c>
      <c r="N37" s="35">
        <f>L37*5</f>
        <v>10760</v>
      </c>
      <c r="O37" s="35">
        <f t="shared" si="10"/>
        <v>41000</v>
      </c>
      <c r="P37" s="35">
        <v>246</v>
      </c>
      <c r="Q37" s="9" t="s">
        <v>29</v>
      </c>
      <c r="R37" s="35">
        <f>P37*5</f>
        <v>1230</v>
      </c>
      <c r="S37" s="35">
        <f t="shared" si="11"/>
        <v>42230</v>
      </c>
      <c r="T37" s="35">
        <f>9095*5</f>
        <v>45475</v>
      </c>
      <c r="U37" s="35">
        <f t="shared" si="12"/>
        <v>-3245</v>
      </c>
    </row>
    <row r="38" spans="1:21" ht="12.75">
      <c r="A38" s="33">
        <v>3</v>
      </c>
      <c r="B38" s="33"/>
      <c r="C38" s="33"/>
      <c r="D38" s="33"/>
      <c r="E38" s="33" t="s">
        <v>82</v>
      </c>
      <c r="F38" s="63" t="s">
        <v>27</v>
      </c>
      <c r="G38" s="33"/>
      <c r="H38" s="52" t="s">
        <v>28</v>
      </c>
      <c r="I38" s="35">
        <f>6048</f>
        <v>6048</v>
      </c>
      <c r="J38" s="9" t="s">
        <v>29</v>
      </c>
      <c r="K38" s="35">
        <f>I38*5</f>
        <v>30240</v>
      </c>
      <c r="L38" s="35">
        <f>2152</f>
        <v>2152</v>
      </c>
      <c r="M38" s="9" t="s">
        <v>29</v>
      </c>
      <c r="N38" s="35">
        <f>L38*5</f>
        <v>10760</v>
      </c>
      <c r="O38" s="35">
        <f t="shared" si="10"/>
        <v>41000</v>
      </c>
      <c r="P38" s="35">
        <v>246</v>
      </c>
      <c r="Q38" s="9" t="s">
        <v>29</v>
      </c>
      <c r="R38" s="35">
        <f>P38*5</f>
        <v>1230</v>
      </c>
      <c r="S38" s="35">
        <f t="shared" si="11"/>
        <v>42230</v>
      </c>
      <c r="T38" s="35">
        <f>8446*5</f>
        <v>42230</v>
      </c>
      <c r="U38" s="35">
        <f t="shared" si="12"/>
        <v>0</v>
      </c>
    </row>
    <row r="39" spans="1:21" ht="12.75">
      <c r="A39" s="33">
        <v>4</v>
      </c>
      <c r="B39" s="33"/>
      <c r="C39" s="33"/>
      <c r="D39" s="33"/>
      <c r="E39" s="33" t="s">
        <v>83</v>
      </c>
      <c r="F39" s="63" t="s">
        <v>27</v>
      </c>
      <c r="G39" s="33"/>
      <c r="H39" s="52" t="s">
        <v>28</v>
      </c>
      <c r="I39" s="35">
        <f>6048</f>
        <v>6048</v>
      </c>
      <c r="J39" s="9" t="s">
        <v>29</v>
      </c>
      <c r="K39" s="35">
        <f>I39*5</f>
        <v>30240</v>
      </c>
      <c r="L39" s="35">
        <f>2152</f>
        <v>2152</v>
      </c>
      <c r="M39" s="9" t="s">
        <v>29</v>
      </c>
      <c r="N39" s="35">
        <f>L39*5</f>
        <v>10760</v>
      </c>
      <c r="O39" s="35">
        <f t="shared" si="10"/>
        <v>41000</v>
      </c>
      <c r="P39" s="35">
        <v>246</v>
      </c>
      <c r="Q39" s="9" t="s">
        <v>29</v>
      </c>
      <c r="R39" s="35">
        <f>P39*5</f>
        <v>1230</v>
      </c>
      <c r="S39" s="35">
        <f t="shared" si="11"/>
        <v>42230</v>
      </c>
      <c r="T39" s="35">
        <f>8807*5</f>
        <v>44035</v>
      </c>
      <c r="U39" s="35">
        <f t="shared" si="12"/>
        <v>-1805</v>
      </c>
    </row>
    <row r="40" spans="1:21" ht="12.75">
      <c r="A40" s="33">
        <v>5</v>
      </c>
      <c r="B40" s="33"/>
      <c r="C40" s="33"/>
      <c r="D40" s="33" t="s">
        <v>84</v>
      </c>
      <c r="E40" s="33" t="s">
        <v>85</v>
      </c>
      <c r="F40" s="63" t="s">
        <v>27</v>
      </c>
      <c r="G40" s="33"/>
      <c r="H40" s="52" t="s">
        <v>28</v>
      </c>
      <c r="I40" s="35">
        <v>8340</v>
      </c>
      <c r="J40" s="9" t="s">
        <v>80</v>
      </c>
      <c r="K40" s="75">
        <f>I40*3/31</f>
        <v>807.0967741935484</v>
      </c>
      <c r="L40" s="35">
        <v>1500</v>
      </c>
      <c r="M40" s="9" t="s">
        <v>80</v>
      </c>
      <c r="N40" s="75">
        <f>L40*3/31</f>
        <v>145.16129032258064</v>
      </c>
      <c r="O40" s="35">
        <f t="shared" si="10"/>
        <v>952.258064516129</v>
      </c>
      <c r="P40" s="35">
        <v>295</v>
      </c>
      <c r="Q40" s="9" t="s">
        <v>80</v>
      </c>
      <c r="R40" s="35">
        <v>29</v>
      </c>
      <c r="S40" s="75">
        <f t="shared" si="11"/>
        <v>981.258064516129</v>
      </c>
      <c r="T40" s="35"/>
      <c r="U40" s="35">
        <f t="shared" si="12"/>
        <v>981.258064516129</v>
      </c>
    </row>
    <row r="41" spans="1:21" ht="12.75">
      <c r="A41" s="33">
        <v>6</v>
      </c>
      <c r="B41" s="33"/>
      <c r="C41" s="33"/>
      <c r="D41" s="33"/>
      <c r="E41" s="33" t="s">
        <v>86</v>
      </c>
      <c r="F41" s="63" t="s">
        <v>27</v>
      </c>
      <c r="G41" s="33"/>
      <c r="H41" s="52" t="s">
        <v>28</v>
      </c>
      <c r="I41" s="35">
        <f>6048</f>
        <v>6048</v>
      </c>
      <c r="J41" s="9" t="s">
        <v>29</v>
      </c>
      <c r="K41" s="35">
        <f>I41*5</f>
        <v>30240</v>
      </c>
      <c r="L41" s="35">
        <f>2152</f>
        <v>2152</v>
      </c>
      <c r="M41" s="9" t="s">
        <v>29</v>
      </c>
      <c r="N41" s="35">
        <f>L41*5</f>
        <v>10760</v>
      </c>
      <c r="O41" s="35">
        <f t="shared" si="10"/>
        <v>41000</v>
      </c>
      <c r="P41" s="35">
        <v>246</v>
      </c>
      <c r="Q41" s="9" t="s">
        <v>29</v>
      </c>
      <c r="R41" s="35">
        <f>P41*5</f>
        <v>1230</v>
      </c>
      <c r="S41" s="35">
        <f t="shared" si="11"/>
        <v>42230</v>
      </c>
      <c r="T41" s="35">
        <f>9095*5</f>
        <v>45475</v>
      </c>
      <c r="U41" s="35">
        <f t="shared" si="12"/>
        <v>-3245</v>
      </c>
    </row>
    <row r="42" spans="1:21" ht="12.75">
      <c r="A42" s="33">
        <v>7</v>
      </c>
      <c r="B42" s="33"/>
      <c r="C42" s="33"/>
      <c r="D42" s="33"/>
      <c r="E42" s="33" t="s">
        <v>87</v>
      </c>
      <c r="F42" s="63" t="s">
        <v>27</v>
      </c>
      <c r="G42" s="33"/>
      <c r="H42" s="52" t="s">
        <v>28</v>
      </c>
      <c r="I42" s="35">
        <f>6048</f>
        <v>6048</v>
      </c>
      <c r="J42" s="9" t="s">
        <v>29</v>
      </c>
      <c r="K42" s="35">
        <f>I42*5</f>
        <v>30240</v>
      </c>
      <c r="L42" s="35">
        <f>2152</f>
        <v>2152</v>
      </c>
      <c r="M42" s="9" t="s">
        <v>29</v>
      </c>
      <c r="N42" s="35">
        <f>L42*5</f>
        <v>10760</v>
      </c>
      <c r="O42" s="41">
        <f t="shared" si="10"/>
        <v>41000</v>
      </c>
      <c r="P42" s="35">
        <v>246</v>
      </c>
      <c r="Q42" s="9" t="s">
        <v>29</v>
      </c>
      <c r="R42" s="35">
        <f>P42*5</f>
        <v>1230</v>
      </c>
      <c r="S42" s="41">
        <f t="shared" si="11"/>
        <v>42230</v>
      </c>
      <c r="T42" s="41">
        <f>8446*5</f>
        <v>42230</v>
      </c>
      <c r="U42" s="41">
        <f t="shared" si="12"/>
        <v>0</v>
      </c>
    </row>
    <row r="43" spans="1:21" ht="18.75" thickBot="1">
      <c r="A43" s="33"/>
      <c r="B43" s="33"/>
      <c r="C43" s="33"/>
      <c r="D43" s="33"/>
      <c r="E43" s="65" t="s">
        <v>31</v>
      </c>
      <c r="F43" s="63"/>
      <c r="G43" s="33"/>
      <c r="H43" s="52"/>
      <c r="I43" s="43">
        <f>SUM(I36:I42)</f>
        <v>46920</v>
      </c>
      <c r="J43" s="44"/>
      <c r="K43" s="76">
        <f>SUM(K36:K42)</f>
        <v>152814.1935483871</v>
      </c>
      <c r="L43" s="43">
        <f>SUM(L36:L42)</f>
        <v>13760</v>
      </c>
      <c r="M43" s="44"/>
      <c r="N43" s="43">
        <f>SUM(N36:N42)</f>
        <v>54090.32258064517</v>
      </c>
      <c r="O43" s="43">
        <f>SUM(O36:O42)</f>
        <v>206904.51612903224</v>
      </c>
      <c r="P43" s="43">
        <f>SUM(P36:P42)</f>
        <v>1820</v>
      </c>
      <c r="Q43" s="44"/>
      <c r="R43" s="43">
        <f>SUM(R36:R42)</f>
        <v>6208</v>
      </c>
      <c r="S43" s="45">
        <f>SUM(S36:S42)</f>
        <v>213112.51612903224</v>
      </c>
      <c r="T43" s="43">
        <f>SUM(T36:T42)</f>
        <v>219445</v>
      </c>
      <c r="U43" s="43">
        <f t="shared" si="12"/>
        <v>-6332.483870967757</v>
      </c>
    </row>
    <row r="44" spans="1:21" ht="18.75" thickTop="1">
      <c r="A44" s="33"/>
      <c r="B44" s="33"/>
      <c r="C44" s="33"/>
      <c r="D44" s="33"/>
      <c r="E44" s="33"/>
      <c r="F44" s="63"/>
      <c r="G44" s="33"/>
      <c r="H44" s="52"/>
      <c r="I44" s="46"/>
      <c r="J44" s="47"/>
      <c r="K44" s="46"/>
      <c r="L44" s="46"/>
      <c r="M44" s="47"/>
      <c r="N44" s="46"/>
      <c r="O44" s="46"/>
      <c r="P44" s="46"/>
      <c r="Q44" s="47"/>
      <c r="R44" s="46"/>
      <c r="S44" s="46"/>
      <c r="T44" s="46"/>
      <c r="U44" s="46"/>
    </row>
    <row r="45" spans="1:21" ht="12.75">
      <c r="A45" s="33">
        <v>1</v>
      </c>
      <c r="B45" s="33" t="s">
        <v>76</v>
      </c>
      <c r="C45" s="33" t="s">
        <v>88</v>
      </c>
      <c r="D45" s="33" t="s">
        <v>89</v>
      </c>
      <c r="E45" s="33" t="s">
        <v>90</v>
      </c>
      <c r="F45" s="63" t="s">
        <v>58</v>
      </c>
      <c r="G45" s="33"/>
      <c r="H45" s="7" t="s">
        <v>28</v>
      </c>
      <c r="I45" s="35">
        <f>6048</f>
        <v>6048</v>
      </c>
      <c r="J45" s="9" t="s">
        <v>29</v>
      </c>
      <c r="K45" s="35">
        <f>I45*5</f>
        <v>30240</v>
      </c>
      <c r="L45" s="35">
        <f>2152</f>
        <v>2152</v>
      </c>
      <c r="M45" s="9" t="s">
        <v>29</v>
      </c>
      <c r="N45" s="35">
        <f>L45*5</f>
        <v>10760</v>
      </c>
      <c r="O45" s="35">
        <f>K45+N45</f>
        <v>41000</v>
      </c>
      <c r="P45" s="35">
        <v>246</v>
      </c>
      <c r="Q45" s="9" t="s">
        <v>29</v>
      </c>
      <c r="R45" s="35">
        <f>P45*5</f>
        <v>1230</v>
      </c>
      <c r="S45" s="35">
        <f>O45+R45</f>
        <v>42230</v>
      </c>
      <c r="T45" s="35">
        <f>(7050+1500+256)*5</f>
        <v>44030</v>
      </c>
      <c r="U45" s="35">
        <f>S45-T45</f>
        <v>-1800</v>
      </c>
    </row>
    <row r="46" spans="1:21" ht="12.75">
      <c r="A46" s="33">
        <v>2</v>
      </c>
      <c r="B46" s="33"/>
      <c r="C46" s="33"/>
      <c r="D46" s="33"/>
      <c r="E46" s="47" t="s">
        <v>91</v>
      </c>
      <c r="F46" s="63" t="s">
        <v>58</v>
      </c>
      <c r="G46" s="47"/>
      <c r="H46" s="7" t="s">
        <v>28</v>
      </c>
      <c r="I46" s="77">
        <v>6048</v>
      </c>
      <c r="J46" s="9" t="s">
        <v>29</v>
      </c>
      <c r="K46" s="35">
        <f>I46*5</f>
        <v>30240</v>
      </c>
      <c r="L46" s="77">
        <v>2152</v>
      </c>
      <c r="M46" s="9" t="s">
        <v>29</v>
      </c>
      <c r="N46" s="35">
        <f>L46*5</f>
        <v>10760</v>
      </c>
      <c r="O46" s="35">
        <f>K46+N46</f>
        <v>41000</v>
      </c>
      <c r="P46" s="35">
        <v>246</v>
      </c>
      <c r="Q46" s="9" t="s">
        <v>29</v>
      </c>
      <c r="R46" s="35">
        <f>P46*5</f>
        <v>1230</v>
      </c>
      <c r="S46" s="35">
        <f>O46+R46</f>
        <v>42230</v>
      </c>
      <c r="T46" s="35">
        <f>(7050+1500+256)*5</f>
        <v>44030</v>
      </c>
      <c r="U46" s="35">
        <f>S46-T46</f>
        <v>-1800</v>
      </c>
    </row>
    <row r="47" spans="1:21" ht="18.75" thickBot="1">
      <c r="A47" s="33"/>
      <c r="B47" s="33"/>
      <c r="C47" s="33"/>
      <c r="D47" s="33"/>
      <c r="E47" s="65" t="s">
        <v>31</v>
      </c>
      <c r="F47" s="63"/>
      <c r="G47" s="47"/>
      <c r="H47" s="7"/>
      <c r="I47" s="43">
        <f>SUM(I45:I46)</f>
        <v>12096</v>
      </c>
      <c r="J47" s="44"/>
      <c r="K47" s="43">
        <f>SUM(K45:K46)</f>
        <v>60480</v>
      </c>
      <c r="L47" s="43">
        <f>SUM(L45:L46)</f>
        <v>4304</v>
      </c>
      <c r="M47" s="44"/>
      <c r="N47" s="43">
        <f>SUM(N45:N46)</f>
        <v>21520</v>
      </c>
      <c r="O47" s="43">
        <f>SUM(O45:O46)</f>
        <v>82000</v>
      </c>
      <c r="P47" s="43">
        <f>SUM(P45:P46)</f>
        <v>492</v>
      </c>
      <c r="Q47" s="44"/>
      <c r="R47" s="43">
        <f>SUM(R45:R46)</f>
        <v>2460</v>
      </c>
      <c r="S47" s="45">
        <f>SUM(S45:S46)</f>
        <v>84460</v>
      </c>
      <c r="T47" s="43">
        <f>SUM(T45:T46)</f>
        <v>88060</v>
      </c>
      <c r="U47" s="43">
        <f>SUM(U45:U46)</f>
        <v>-3600</v>
      </c>
    </row>
    <row r="48" spans="1:21" ht="18.75" thickTop="1">
      <c r="A48" s="33"/>
      <c r="B48" s="33"/>
      <c r="C48" s="33"/>
      <c r="D48" s="33"/>
      <c r="E48" s="33"/>
      <c r="F48" s="63"/>
      <c r="G48" s="52"/>
      <c r="H48" s="52"/>
      <c r="I48" s="46"/>
      <c r="J48" s="47"/>
      <c r="K48" s="46"/>
      <c r="L48" s="46"/>
      <c r="M48" s="47"/>
      <c r="N48" s="46"/>
      <c r="O48" s="46"/>
      <c r="P48" s="46"/>
      <c r="Q48" s="47"/>
      <c r="R48" s="46"/>
      <c r="S48" s="46"/>
      <c r="T48" s="46"/>
      <c r="U48" s="46"/>
    </row>
    <row r="49" spans="1:21" ht="12.75">
      <c r="A49" s="33">
        <v>1</v>
      </c>
      <c r="B49" s="33" t="s">
        <v>92</v>
      </c>
      <c r="C49" s="33" t="s">
        <v>93</v>
      </c>
      <c r="D49" s="33" t="s">
        <v>94</v>
      </c>
      <c r="E49" s="33" t="s">
        <v>95</v>
      </c>
      <c r="F49" s="63" t="s">
        <v>27</v>
      </c>
      <c r="G49" s="52"/>
      <c r="H49" s="38" t="s">
        <v>28</v>
      </c>
      <c r="I49" s="46">
        <v>6048</v>
      </c>
      <c r="J49" s="78" t="s">
        <v>29</v>
      </c>
      <c r="K49" s="46">
        <f aca="true" t="shared" si="13" ref="K49:K55">I49*5</f>
        <v>30240</v>
      </c>
      <c r="L49" s="46">
        <v>2152</v>
      </c>
      <c r="M49" s="78" t="s">
        <v>29</v>
      </c>
      <c r="N49" s="46">
        <f>L49*5</f>
        <v>10760</v>
      </c>
      <c r="O49" s="46">
        <f aca="true" t="shared" si="14" ref="O49:O64">K49+N49</f>
        <v>41000</v>
      </c>
      <c r="P49" s="46">
        <v>246</v>
      </c>
      <c r="Q49" s="78" t="s">
        <v>29</v>
      </c>
      <c r="R49" s="46">
        <f>P49*5</f>
        <v>1230</v>
      </c>
      <c r="S49" s="46">
        <f aca="true" t="shared" si="15" ref="S49:S64">O49+R49</f>
        <v>42230</v>
      </c>
      <c r="T49" s="46">
        <f>8807*5</f>
        <v>44035</v>
      </c>
      <c r="U49" s="46">
        <f aca="true" t="shared" si="16" ref="U49:U64">S49-T49</f>
        <v>-1805</v>
      </c>
    </row>
    <row r="50" spans="1:21" ht="12.75">
      <c r="A50" s="33">
        <v>2</v>
      </c>
      <c r="B50" s="33"/>
      <c r="C50" s="33"/>
      <c r="D50" s="33"/>
      <c r="E50" s="33" t="s">
        <v>96</v>
      </c>
      <c r="F50" s="63" t="s">
        <v>27</v>
      </c>
      <c r="G50" s="52"/>
      <c r="H50" s="38" t="s">
        <v>28</v>
      </c>
      <c r="I50" s="46">
        <v>6048</v>
      </c>
      <c r="J50" s="78" t="s">
        <v>29</v>
      </c>
      <c r="K50" s="46">
        <f t="shared" si="13"/>
        <v>30240</v>
      </c>
      <c r="L50" s="46">
        <v>2152</v>
      </c>
      <c r="M50" s="78" t="s">
        <v>29</v>
      </c>
      <c r="N50" s="46">
        <f aca="true" t="shared" si="17" ref="N50:N64">L50*5</f>
        <v>10760</v>
      </c>
      <c r="O50" s="46">
        <f t="shared" si="14"/>
        <v>41000</v>
      </c>
      <c r="P50" s="46">
        <v>246</v>
      </c>
      <c r="Q50" s="78" t="s">
        <v>29</v>
      </c>
      <c r="R50" s="46">
        <f aca="true" t="shared" si="18" ref="R50:R55">P50*5</f>
        <v>1230</v>
      </c>
      <c r="S50" s="46">
        <f t="shared" si="15"/>
        <v>42230</v>
      </c>
      <c r="T50" s="46">
        <f>8807*5</f>
        <v>44035</v>
      </c>
      <c r="U50" s="46">
        <f t="shared" si="16"/>
        <v>-1805</v>
      </c>
    </row>
    <row r="51" spans="1:21" ht="12.75">
      <c r="A51" s="33">
        <v>3</v>
      </c>
      <c r="B51" s="33"/>
      <c r="C51" s="33"/>
      <c r="D51" s="33"/>
      <c r="E51" s="33" t="s">
        <v>97</v>
      </c>
      <c r="F51" s="63" t="s">
        <v>27</v>
      </c>
      <c r="G51" s="52"/>
      <c r="H51" s="38" t="s">
        <v>28</v>
      </c>
      <c r="I51" s="46">
        <v>6048</v>
      </c>
      <c r="J51" s="78" t="s">
        <v>29</v>
      </c>
      <c r="K51" s="46">
        <f t="shared" si="13"/>
        <v>30240</v>
      </c>
      <c r="L51" s="46">
        <v>2152</v>
      </c>
      <c r="M51" s="78" t="s">
        <v>29</v>
      </c>
      <c r="N51" s="46">
        <f t="shared" si="17"/>
        <v>10760</v>
      </c>
      <c r="O51" s="46">
        <f t="shared" si="14"/>
        <v>41000</v>
      </c>
      <c r="P51" s="46">
        <v>246</v>
      </c>
      <c r="Q51" s="78" t="s">
        <v>29</v>
      </c>
      <c r="R51" s="46">
        <f t="shared" si="18"/>
        <v>1230</v>
      </c>
      <c r="S51" s="46">
        <f t="shared" si="15"/>
        <v>42230</v>
      </c>
      <c r="T51" s="46">
        <f>8807*5</f>
        <v>44035</v>
      </c>
      <c r="U51" s="46">
        <f t="shared" si="16"/>
        <v>-1805</v>
      </c>
    </row>
    <row r="52" spans="1:21" ht="12.75">
      <c r="A52" s="33">
        <v>4</v>
      </c>
      <c r="B52" s="33"/>
      <c r="C52" s="33"/>
      <c r="D52" s="33" t="s">
        <v>98</v>
      </c>
      <c r="E52" s="33" t="s">
        <v>99</v>
      </c>
      <c r="F52" s="63" t="s">
        <v>27</v>
      </c>
      <c r="G52" s="52"/>
      <c r="H52" s="38" t="s">
        <v>28</v>
      </c>
      <c r="I52" s="46">
        <v>6048</v>
      </c>
      <c r="J52" s="78" t="s">
        <v>29</v>
      </c>
      <c r="K52" s="46">
        <f t="shared" si="13"/>
        <v>30240</v>
      </c>
      <c r="L52" s="46">
        <v>2152</v>
      </c>
      <c r="M52" s="78" t="s">
        <v>29</v>
      </c>
      <c r="N52" s="46">
        <f t="shared" si="17"/>
        <v>10760</v>
      </c>
      <c r="O52" s="46">
        <f t="shared" si="14"/>
        <v>41000</v>
      </c>
      <c r="P52" s="46">
        <v>246</v>
      </c>
      <c r="Q52" s="78" t="s">
        <v>29</v>
      </c>
      <c r="R52" s="46">
        <f t="shared" si="18"/>
        <v>1230</v>
      </c>
      <c r="S52" s="46">
        <f t="shared" si="15"/>
        <v>42230</v>
      </c>
      <c r="T52" s="46">
        <f>8807*5</f>
        <v>44035</v>
      </c>
      <c r="U52" s="46">
        <f t="shared" si="16"/>
        <v>-1805</v>
      </c>
    </row>
    <row r="53" spans="1:21" ht="12.75">
      <c r="A53" s="33">
        <v>5</v>
      </c>
      <c r="B53" s="33"/>
      <c r="C53" s="33"/>
      <c r="D53" s="33"/>
      <c r="E53" s="33" t="s">
        <v>100</v>
      </c>
      <c r="F53" s="63" t="s">
        <v>27</v>
      </c>
      <c r="G53" s="52"/>
      <c r="H53" s="38" t="s">
        <v>28</v>
      </c>
      <c r="I53" s="46">
        <v>6048</v>
      </c>
      <c r="J53" s="78" t="s">
        <v>29</v>
      </c>
      <c r="K53" s="46">
        <f t="shared" si="13"/>
        <v>30240</v>
      </c>
      <c r="L53" s="46">
        <v>2152</v>
      </c>
      <c r="M53" s="78" t="s">
        <v>29</v>
      </c>
      <c r="N53" s="46">
        <f t="shared" si="17"/>
        <v>10760</v>
      </c>
      <c r="O53" s="46">
        <f t="shared" si="14"/>
        <v>41000</v>
      </c>
      <c r="P53" s="46">
        <v>246</v>
      </c>
      <c r="Q53" s="78" t="s">
        <v>29</v>
      </c>
      <c r="R53" s="46">
        <f t="shared" si="18"/>
        <v>1230</v>
      </c>
      <c r="S53" s="46">
        <f t="shared" si="15"/>
        <v>42230</v>
      </c>
      <c r="T53" s="46">
        <f>8446*5</f>
        <v>42230</v>
      </c>
      <c r="U53" s="46">
        <f t="shared" si="16"/>
        <v>0</v>
      </c>
    </row>
    <row r="54" spans="1:21" ht="12.75">
      <c r="A54" s="33">
        <v>6</v>
      </c>
      <c r="B54" s="33"/>
      <c r="C54" s="33"/>
      <c r="D54" s="33" t="s">
        <v>101</v>
      </c>
      <c r="E54" s="33" t="s">
        <v>102</v>
      </c>
      <c r="F54" s="63" t="s">
        <v>27</v>
      </c>
      <c r="G54" s="52"/>
      <c r="H54" s="38" t="s">
        <v>28</v>
      </c>
      <c r="I54" s="46">
        <v>6048</v>
      </c>
      <c r="J54" s="78" t="s">
        <v>29</v>
      </c>
      <c r="K54" s="46">
        <f t="shared" si="13"/>
        <v>30240</v>
      </c>
      <c r="L54" s="46">
        <v>2152</v>
      </c>
      <c r="M54" s="78" t="s">
        <v>29</v>
      </c>
      <c r="N54" s="46">
        <f t="shared" si="17"/>
        <v>10760</v>
      </c>
      <c r="O54" s="46">
        <f t="shared" si="14"/>
        <v>41000</v>
      </c>
      <c r="P54" s="46">
        <v>246</v>
      </c>
      <c r="Q54" s="78" t="s">
        <v>29</v>
      </c>
      <c r="R54" s="46">
        <f t="shared" si="18"/>
        <v>1230</v>
      </c>
      <c r="S54" s="46">
        <f t="shared" si="15"/>
        <v>42230</v>
      </c>
      <c r="T54" s="46">
        <f>8446*5</f>
        <v>42230</v>
      </c>
      <c r="U54" s="46">
        <f t="shared" si="16"/>
        <v>0</v>
      </c>
    </row>
    <row r="55" spans="1:21" ht="12.75">
      <c r="A55" s="33">
        <v>7</v>
      </c>
      <c r="B55" s="33"/>
      <c r="C55" s="33"/>
      <c r="D55" s="33"/>
      <c r="E55" s="33" t="s">
        <v>103</v>
      </c>
      <c r="F55" s="63" t="s">
        <v>27</v>
      </c>
      <c r="G55" s="52"/>
      <c r="H55" s="38" t="s">
        <v>28</v>
      </c>
      <c r="I55" s="46">
        <v>6048</v>
      </c>
      <c r="J55" s="78" t="s">
        <v>29</v>
      </c>
      <c r="K55" s="46">
        <f t="shared" si="13"/>
        <v>30240</v>
      </c>
      <c r="L55" s="46">
        <v>2152</v>
      </c>
      <c r="M55" s="78" t="s">
        <v>29</v>
      </c>
      <c r="N55" s="46">
        <f t="shared" si="17"/>
        <v>10760</v>
      </c>
      <c r="O55" s="46">
        <f t="shared" si="14"/>
        <v>41000</v>
      </c>
      <c r="P55" s="46">
        <v>246</v>
      </c>
      <c r="Q55" s="78" t="s">
        <v>29</v>
      </c>
      <c r="R55" s="46">
        <f t="shared" si="18"/>
        <v>1230</v>
      </c>
      <c r="S55" s="46">
        <f t="shared" si="15"/>
        <v>42230</v>
      </c>
      <c r="T55" s="46">
        <f>8807*5</f>
        <v>44035</v>
      </c>
      <c r="U55" s="46">
        <f t="shared" si="16"/>
        <v>-1805</v>
      </c>
    </row>
    <row r="56" spans="1:21" ht="12.75">
      <c r="A56" s="33">
        <v>8</v>
      </c>
      <c r="B56" s="33"/>
      <c r="C56" s="33"/>
      <c r="D56" s="33" t="s">
        <v>104</v>
      </c>
      <c r="E56" s="33" t="s">
        <v>105</v>
      </c>
      <c r="F56" s="63" t="s">
        <v>27</v>
      </c>
      <c r="G56" s="52"/>
      <c r="H56" s="38" t="s">
        <v>28</v>
      </c>
      <c r="I56" s="46" t="s">
        <v>72</v>
      </c>
      <c r="J56" s="78"/>
      <c r="K56" s="46"/>
      <c r="L56" s="46"/>
      <c r="M56" s="78"/>
      <c r="N56" s="46">
        <f t="shared" si="17"/>
        <v>0</v>
      </c>
      <c r="O56" s="46"/>
      <c r="P56" s="46"/>
      <c r="Q56" s="78"/>
      <c r="R56" s="46"/>
      <c r="S56" s="46"/>
      <c r="T56" s="46"/>
      <c r="U56" s="46"/>
    </row>
    <row r="57" spans="1:21" ht="12.75">
      <c r="A57" s="33">
        <v>9</v>
      </c>
      <c r="B57" s="33"/>
      <c r="C57" s="33"/>
      <c r="D57" s="33"/>
      <c r="E57" s="33" t="s">
        <v>106</v>
      </c>
      <c r="F57" s="63" t="s">
        <v>27</v>
      </c>
      <c r="G57" s="52"/>
      <c r="H57" s="38" t="s">
        <v>28</v>
      </c>
      <c r="I57" s="46">
        <v>6048</v>
      </c>
      <c r="J57" s="78" t="s">
        <v>29</v>
      </c>
      <c r="K57" s="46">
        <f>I57*5</f>
        <v>30240</v>
      </c>
      <c r="L57" s="46">
        <v>2152</v>
      </c>
      <c r="M57" s="78" t="s">
        <v>29</v>
      </c>
      <c r="N57" s="46">
        <f t="shared" si="17"/>
        <v>10760</v>
      </c>
      <c r="O57" s="46">
        <f t="shared" si="14"/>
        <v>41000</v>
      </c>
      <c r="P57" s="46">
        <v>246</v>
      </c>
      <c r="Q57" s="78" t="s">
        <v>29</v>
      </c>
      <c r="R57" s="46">
        <f>P57*5</f>
        <v>1230</v>
      </c>
      <c r="S57" s="46">
        <f t="shared" si="15"/>
        <v>42230</v>
      </c>
      <c r="T57" s="46">
        <f aca="true" t="shared" si="19" ref="T57:T62">8807*5</f>
        <v>44035</v>
      </c>
      <c r="U57" s="46">
        <f t="shared" si="16"/>
        <v>-1805</v>
      </c>
    </row>
    <row r="58" spans="1:21" ht="12.75">
      <c r="A58" s="33">
        <v>10</v>
      </c>
      <c r="B58" s="33"/>
      <c r="C58" s="33"/>
      <c r="D58" s="33" t="s">
        <v>107</v>
      </c>
      <c r="E58" s="33" t="s">
        <v>108</v>
      </c>
      <c r="F58" s="63" t="s">
        <v>27</v>
      </c>
      <c r="G58" s="52"/>
      <c r="H58" s="38" t="s">
        <v>28</v>
      </c>
      <c r="I58" s="46">
        <v>6048</v>
      </c>
      <c r="J58" s="78" t="s">
        <v>29</v>
      </c>
      <c r="K58" s="46">
        <f aca="true" t="shared" si="20" ref="K58:K64">I58*5</f>
        <v>30240</v>
      </c>
      <c r="L58" s="46">
        <v>2152</v>
      </c>
      <c r="M58" s="78" t="s">
        <v>29</v>
      </c>
      <c r="N58" s="46">
        <f t="shared" si="17"/>
        <v>10760</v>
      </c>
      <c r="O58" s="46">
        <f t="shared" si="14"/>
        <v>41000</v>
      </c>
      <c r="P58" s="46">
        <v>246</v>
      </c>
      <c r="Q58" s="78" t="s">
        <v>29</v>
      </c>
      <c r="R58" s="46">
        <f aca="true" t="shared" si="21" ref="R58:R64">P58*5</f>
        <v>1230</v>
      </c>
      <c r="S58" s="46">
        <f t="shared" si="15"/>
        <v>42230</v>
      </c>
      <c r="T58" s="46">
        <f t="shared" si="19"/>
        <v>44035</v>
      </c>
      <c r="U58" s="46">
        <f t="shared" si="16"/>
        <v>-1805</v>
      </c>
    </row>
    <row r="59" spans="1:21" ht="12.75">
      <c r="A59" s="33">
        <v>11</v>
      </c>
      <c r="B59" s="33"/>
      <c r="C59" s="33"/>
      <c r="D59" s="33"/>
      <c r="E59" s="33" t="s">
        <v>109</v>
      </c>
      <c r="F59" s="63" t="s">
        <v>27</v>
      </c>
      <c r="G59" s="52" t="s">
        <v>28</v>
      </c>
      <c r="H59" s="52"/>
      <c r="I59" s="46">
        <v>6048</v>
      </c>
      <c r="J59" s="78" t="s">
        <v>29</v>
      </c>
      <c r="K59" s="46">
        <f t="shared" si="20"/>
        <v>30240</v>
      </c>
      <c r="L59" s="46">
        <v>2152</v>
      </c>
      <c r="M59" s="78" t="s">
        <v>29</v>
      </c>
      <c r="N59" s="46">
        <f t="shared" si="17"/>
        <v>10760</v>
      </c>
      <c r="O59" s="46">
        <f t="shared" si="14"/>
        <v>41000</v>
      </c>
      <c r="P59" s="46">
        <v>246</v>
      </c>
      <c r="Q59" s="78" t="s">
        <v>29</v>
      </c>
      <c r="R59" s="46">
        <f t="shared" si="21"/>
        <v>1230</v>
      </c>
      <c r="S59" s="46">
        <f t="shared" si="15"/>
        <v>42230</v>
      </c>
      <c r="T59" s="46">
        <f t="shared" si="19"/>
        <v>44035</v>
      </c>
      <c r="U59" s="46">
        <f t="shared" si="16"/>
        <v>-1805</v>
      </c>
    </row>
    <row r="60" spans="1:21" ht="12.75">
      <c r="A60" s="33">
        <v>12</v>
      </c>
      <c r="B60" s="33"/>
      <c r="C60" s="33"/>
      <c r="D60" s="33" t="s">
        <v>110</v>
      </c>
      <c r="E60" s="33" t="s">
        <v>111</v>
      </c>
      <c r="F60" s="63" t="s">
        <v>27</v>
      </c>
      <c r="G60" s="52"/>
      <c r="H60" s="38" t="s">
        <v>28</v>
      </c>
      <c r="I60" s="46">
        <v>6048</v>
      </c>
      <c r="J60" s="78" t="s">
        <v>29</v>
      </c>
      <c r="K60" s="46">
        <f t="shared" si="20"/>
        <v>30240</v>
      </c>
      <c r="L60" s="46">
        <v>2152</v>
      </c>
      <c r="M60" s="78" t="s">
        <v>29</v>
      </c>
      <c r="N60" s="46">
        <f t="shared" si="17"/>
        <v>10760</v>
      </c>
      <c r="O60" s="46">
        <f t="shared" si="14"/>
        <v>41000</v>
      </c>
      <c r="P60" s="46">
        <v>246</v>
      </c>
      <c r="Q60" s="78" t="s">
        <v>29</v>
      </c>
      <c r="R60" s="46">
        <f t="shared" si="21"/>
        <v>1230</v>
      </c>
      <c r="S60" s="46">
        <f t="shared" si="15"/>
        <v>42230</v>
      </c>
      <c r="T60" s="46">
        <f t="shared" si="19"/>
        <v>44035</v>
      </c>
      <c r="U60" s="46">
        <f t="shared" si="16"/>
        <v>-1805</v>
      </c>
    </row>
    <row r="61" spans="1:21" ht="12.75">
      <c r="A61" s="33">
        <v>13</v>
      </c>
      <c r="B61" s="33"/>
      <c r="C61" s="33"/>
      <c r="D61" s="33"/>
      <c r="E61" s="33" t="s">
        <v>112</v>
      </c>
      <c r="F61" s="63" t="s">
        <v>27</v>
      </c>
      <c r="G61" s="52"/>
      <c r="H61" s="38" t="s">
        <v>28</v>
      </c>
      <c r="I61" s="46">
        <v>6048</v>
      </c>
      <c r="J61" s="78" t="s">
        <v>29</v>
      </c>
      <c r="K61" s="46">
        <f t="shared" si="20"/>
        <v>30240</v>
      </c>
      <c r="L61" s="46">
        <v>2152</v>
      </c>
      <c r="M61" s="78" t="s">
        <v>29</v>
      </c>
      <c r="N61" s="46">
        <f t="shared" si="17"/>
        <v>10760</v>
      </c>
      <c r="O61" s="46">
        <f t="shared" si="14"/>
        <v>41000</v>
      </c>
      <c r="P61" s="46">
        <v>246</v>
      </c>
      <c r="Q61" s="78" t="s">
        <v>29</v>
      </c>
      <c r="R61" s="46">
        <f>P61*5</f>
        <v>1230</v>
      </c>
      <c r="S61" s="46">
        <f t="shared" si="15"/>
        <v>42230</v>
      </c>
      <c r="T61" s="46">
        <f t="shared" si="19"/>
        <v>44035</v>
      </c>
      <c r="U61" s="46">
        <f t="shared" si="16"/>
        <v>-1805</v>
      </c>
    </row>
    <row r="62" spans="1:21" ht="12.75">
      <c r="A62" s="33">
        <v>14</v>
      </c>
      <c r="B62" s="33"/>
      <c r="C62" s="33"/>
      <c r="D62" s="33" t="s">
        <v>113</v>
      </c>
      <c r="E62" s="33" t="s">
        <v>114</v>
      </c>
      <c r="F62" s="63" t="s">
        <v>27</v>
      </c>
      <c r="G62" s="52"/>
      <c r="H62" s="38" t="s">
        <v>28</v>
      </c>
      <c r="I62" s="46">
        <v>6048</v>
      </c>
      <c r="J62" s="78" t="s">
        <v>29</v>
      </c>
      <c r="K62" s="46">
        <f t="shared" si="20"/>
        <v>30240</v>
      </c>
      <c r="L62" s="46">
        <v>2152</v>
      </c>
      <c r="M62" s="78" t="s">
        <v>29</v>
      </c>
      <c r="N62" s="46">
        <f t="shared" si="17"/>
        <v>10760</v>
      </c>
      <c r="O62" s="46">
        <f t="shared" si="14"/>
        <v>41000</v>
      </c>
      <c r="P62" s="46">
        <v>246</v>
      </c>
      <c r="Q62" s="78" t="s">
        <v>29</v>
      </c>
      <c r="R62" s="46">
        <f t="shared" si="21"/>
        <v>1230</v>
      </c>
      <c r="S62" s="46">
        <f t="shared" si="15"/>
        <v>42230</v>
      </c>
      <c r="T62" s="46">
        <f t="shared" si="19"/>
        <v>44035</v>
      </c>
      <c r="U62" s="46">
        <f t="shared" si="16"/>
        <v>-1805</v>
      </c>
    </row>
    <row r="63" spans="1:21" ht="12.75">
      <c r="A63" s="33">
        <v>15</v>
      </c>
      <c r="B63" s="33"/>
      <c r="C63" s="33"/>
      <c r="D63" s="33"/>
      <c r="E63" s="33" t="s">
        <v>115</v>
      </c>
      <c r="F63" s="63" t="s">
        <v>27</v>
      </c>
      <c r="G63" s="52"/>
      <c r="H63" s="38" t="s">
        <v>28</v>
      </c>
      <c r="I63" s="46">
        <v>6048</v>
      </c>
      <c r="J63" s="78" t="s">
        <v>29</v>
      </c>
      <c r="K63" s="46">
        <f>I63*5</f>
        <v>30240</v>
      </c>
      <c r="L63" s="46">
        <v>2152</v>
      </c>
      <c r="M63" s="78" t="s">
        <v>29</v>
      </c>
      <c r="N63" s="46">
        <f t="shared" si="17"/>
        <v>10760</v>
      </c>
      <c r="O63" s="46">
        <f t="shared" si="14"/>
        <v>41000</v>
      </c>
      <c r="P63" s="46">
        <v>246</v>
      </c>
      <c r="Q63" s="78" t="s">
        <v>29</v>
      </c>
      <c r="R63" s="46">
        <f t="shared" si="21"/>
        <v>1230</v>
      </c>
      <c r="S63" s="46">
        <f t="shared" si="15"/>
        <v>42230</v>
      </c>
      <c r="T63" s="46">
        <f>8446*5</f>
        <v>42230</v>
      </c>
      <c r="U63" s="46">
        <f t="shared" si="16"/>
        <v>0</v>
      </c>
    </row>
    <row r="64" spans="1:21" ht="12.75">
      <c r="A64" s="33">
        <v>16</v>
      </c>
      <c r="B64" s="33"/>
      <c r="C64" s="33"/>
      <c r="D64" s="33"/>
      <c r="E64" s="33" t="s">
        <v>116</v>
      </c>
      <c r="F64" s="63" t="s">
        <v>27</v>
      </c>
      <c r="G64" s="52"/>
      <c r="H64" s="38" t="s">
        <v>28</v>
      </c>
      <c r="I64" s="77">
        <v>6048</v>
      </c>
      <c r="J64" s="78" t="s">
        <v>29</v>
      </c>
      <c r="K64" s="46">
        <f t="shared" si="20"/>
        <v>30240</v>
      </c>
      <c r="L64" s="77">
        <v>2152</v>
      </c>
      <c r="M64" s="78" t="s">
        <v>29</v>
      </c>
      <c r="N64" s="46">
        <f t="shared" si="17"/>
        <v>10760</v>
      </c>
      <c r="O64" s="77">
        <f t="shared" si="14"/>
        <v>41000</v>
      </c>
      <c r="P64" s="46">
        <v>246</v>
      </c>
      <c r="Q64" s="78" t="s">
        <v>29</v>
      </c>
      <c r="R64" s="46">
        <f t="shared" si="21"/>
        <v>1230</v>
      </c>
      <c r="S64" s="77">
        <f t="shared" si="15"/>
        <v>42230</v>
      </c>
      <c r="T64" s="77">
        <f>8539*5</f>
        <v>42695</v>
      </c>
      <c r="U64" s="77">
        <f t="shared" si="16"/>
        <v>-465</v>
      </c>
    </row>
    <row r="65" spans="1:21" ht="18.75" thickBot="1">
      <c r="A65" s="33"/>
      <c r="B65" s="33"/>
      <c r="C65" s="33"/>
      <c r="D65" s="33"/>
      <c r="E65" s="79" t="s">
        <v>31</v>
      </c>
      <c r="F65" s="63"/>
      <c r="G65" s="52"/>
      <c r="H65" s="52"/>
      <c r="I65" s="43">
        <f>SUM(I49:I64)</f>
        <v>90720</v>
      </c>
      <c r="J65" s="44"/>
      <c r="K65" s="43">
        <f>SUM(K49:K64)</f>
        <v>453600</v>
      </c>
      <c r="L65" s="43">
        <f>SUM(L49:L64)</f>
        <v>32280</v>
      </c>
      <c r="M65" s="44"/>
      <c r="N65" s="43">
        <f>SUM(N49:N64)</f>
        <v>161400</v>
      </c>
      <c r="O65" s="43">
        <f>SUM(O49:O64)</f>
        <v>615000</v>
      </c>
      <c r="P65" s="43">
        <f>SUM(P49:P64)</f>
        <v>3690</v>
      </c>
      <c r="Q65" s="44"/>
      <c r="R65" s="43">
        <f>SUM(R49:R64)</f>
        <v>18450</v>
      </c>
      <c r="S65" s="45">
        <f>SUM(S49:S64)</f>
        <v>633450</v>
      </c>
      <c r="T65" s="43">
        <f>SUM(T49:T64)</f>
        <v>653770</v>
      </c>
      <c r="U65" s="43">
        <f>SUM(U49:U64)</f>
        <v>-20320</v>
      </c>
    </row>
    <row r="66" spans="1:21" ht="18.75" thickTop="1">
      <c r="A66" s="33"/>
      <c r="B66" s="33"/>
      <c r="C66" s="33"/>
      <c r="D66" s="33"/>
      <c r="E66" s="33"/>
      <c r="F66" s="63"/>
      <c r="G66" s="52"/>
      <c r="H66" s="52"/>
      <c r="I66" s="46"/>
      <c r="J66" s="47"/>
      <c r="K66" s="46"/>
      <c r="L66" s="46"/>
      <c r="M66" s="47"/>
      <c r="N66" s="46"/>
      <c r="O66" s="46"/>
      <c r="P66" s="46"/>
      <c r="Q66" s="47"/>
      <c r="R66" s="46"/>
      <c r="S66" s="46"/>
      <c r="T66" s="46"/>
      <c r="U66" s="46"/>
    </row>
    <row r="67" spans="1:21" ht="12.75">
      <c r="A67" s="33">
        <v>1</v>
      </c>
      <c r="B67" s="33" t="s">
        <v>117</v>
      </c>
      <c r="C67" s="33" t="s">
        <v>118</v>
      </c>
      <c r="D67" s="33" t="s">
        <v>119</v>
      </c>
      <c r="E67" s="33" t="s">
        <v>120</v>
      </c>
      <c r="F67" s="50" t="s">
        <v>46</v>
      </c>
      <c r="G67" s="52"/>
      <c r="H67" s="52" t="s">
        <v>28</v>
      </c>
      <c r="I67" s="80">
        <v>6048</v>
      </c>
      <c r="J67" s="81" t="s">
        <v>63</v>
      </c>
      <c r="K67" s="80">
        <f>I67*4</f>
        <v>24192</v>
      </c>
      <c r="L67" s="80">
        <v>2152</v>
      </c>
      <c r="M67" s="81" t="s">
        <v>63</v>
      </c>
      <c r="N67" s="80">
        <f>L67*4</f>
        <v>8608</v>
      </c>
      <c r="O67" s="80">
        <f>K67+N67</f>
        <v>32800</v>
      </c>
      <c r="P67" s="80">
        <v>246</v>
      </c>
      <c r="Q67" s="81" t="s">
        <v>63</v>
      </c>
      <c r="R67" s="80">
        <f>P67*4</f>
        <v>984</v>
      </c>
      <c r="S67" s="80">
        <f>O67+R67</f>
        <v>33784</v>
      </c>
      <c r="T67" s="80">
        <f>(9950+1500+299)*4</f>
        <v>46996</v>
      </c>
      <c r="U67" s="80">
        <f>S67-T67</f>
        <v>-13212</v>
      </c>
    </row>
    <row r="68" spans="1:21" ht="12.75">
      <c r="A68" s="33">
        <v>2</v>
      </c>
      <c r="B68" s="33"/>
      <c r="C68" s="33"/>
      <c r="D68" s="33"/>
      <c r="E68" s="33" t="s">
        <v>121</v>
      </c>
      <c r="F68" s="63" t="s">
        <v>27</v>
      </c>
      <c r="G68" s="52"/>
      <c r="H68" s="52" t="s">
        <v>28</v>
      </c>
      <c r="I68" s="33" t="s">
        <v>122</v>
      </c>
      <c r="J68" s="82"/>
      <c r="K68" s="80"/>
      <c r="L68" s="80"/>
      <c r="M68" s="82"/>
      <c r="N68" s="80"/>
      <c r="O68" s="80"/>
      <c r="P68" s="80"/>
      <c r="Q68" s="82"/>
      <c r="R68" s="80"/>
      <c r="S68" s="80"/>
      <c r="T68" s="80"/>
      <c r="U68" s="80"/>
    </row>
    <row r="69" spans="1:21" ht="12.75">
      <c r="A69" s="33">
        <v>3</v>
      </c>
      <c r="B69" s="33"/>
      <c r="C69" s="33" t="s">
        <v>123</v>
      </c>
      <c r="D69" s="33"/>
      <c r="E69" s="33" t="s">
        <v>124</v>
      </c>
      <c r="F69" s="63" t="s">
        <v>27</v>
      </c>
      <c r="G69" s="52"/>
      <c r="H69" s="52" t="s">
        <v>28</v>
      </c>
      <c r="I69" s="83">
        <v>6048</v>
      </c>
      <c r="J69" s="81" t="s">
        <v>63</v>
      </c>
      <c r="K69" s="80">
        <f>I69*4</f>
        <v>24192</v>
      </c>
      <c r="L69" s="83">
        <v>2152</v>
      </c>
      <c r="M69" s="81" t="s">
        <v>63</v>
      </c>
      <c r="N69" s="83">
        <f>L69*4</f>
        <v>8608</v>
      </c>
      <c r="O69" s="83">
        <f>K69+N69</f>
        <v>32800</v>
      </c>
      <c r="P69" s="83">
        <v>246</v>
      </c>
      <c r="Q69" s="81" t="s">
        <v>63</v>
      </c>
      <c r="R69" s="83">
        <f>P69*4</f>
        <v>984</v>
      </c>
      <c r="S69" s="80">
        <f>O69+R69</f>
        <v>33784</v>
      </c>
      <c r="T69" s="83">
        <f>(7640+1500)*4</f>
        <v>36560</v>
      </c>
      <c r="U69" s="80">
        <f>S69-T69</f>
        <v>-2776</v>
      </c>
    </row>
    <row r="70" spans="1:21" ht="18.75" thickBot="1">
      <c r="A70" s="33"/>
      <c r="B70" s="33"/>
      <c r="C70" s="33"/>
      <c r="D70" s="33"/>
      <c r="E70" s="79" t="s">
        <v>31</v>
      </c>
      <c r="F70" s="63"/>
      <c r="G70" s="52"/>
      <c r="H70" s="52"/>
      <c r="I70" s="71">
        <f>SUM(I67:I69)</f>
        <v>12096</v>
      </c>
      <c r="J70" s="44"/>
      <c r="K70" s="71">
        <f>SUM(K67:K69)</f>
        <v>48384</v>
      </c>
      <c r="L70" s="71">
        <f>SUM(L67:L69)</f>
        <v>4304</v>
      </c>
      <c r="M70" s="71"/>
      <c r="N70" s="71">
        <f>SUM(N67:N69)</f>
        <v>17216</v>
      </c>
      <c r="O70" s="71">
        <f>SUM(O67:O69)</f>
        <v>65600</v>
      </c>
      <c r="P70" s="71">
        <f>SUM(P67:P69)</f>
        <v>492</v>
      </c>
      <c r="Q70" s="71"/>
      <c r="R70" s="71">
        <f>SUM(R67:R69)</f>
        <v>1968</v>
      </c>
      <c r="S70" s="45">
        <f>SUM(S67:S69)</f>
        <v>67568</v>
      </c>
      <c r="T70" s="71">
        <f>SUM(T67:T69)</f>
        <v>83556</v>
      </c>
      <c r="U70" s="71">
        <f>SUM(U67:U69)</f>
        <v>-15988</v>
      </c>
    </row>
    <row r="71" spans="1:21" ht="18.75" thickTop="1">
      <c r="A71" s="33"/>
      <c r="B71" s="33"/>
      <c r="C71" s="33"/>
      <c r="D71" s="84"/>
      <c r="E71" s="79"/>
      <c r="F71" s="63"/>
      <c r="G71" s="85"/>
      <c r="H71" s="52"/>
      <c r="I71" s="86"/>
      <c r="J71" s="73"/>
      <c r="K71" s="86"/>
      <c r="L71" s="86"/>
      <c r="M71" s="86"/>
      <c r="N71" s="86"/>
      <c r="O71" s="86"/>
      <c r="P71" s="86"/>
      <c r="Q71" s="86"/>
      <c r="R71" s="86"/>
      <c r="S71" s="87"/>
      <c r="T71" s="86"/>
      <c r="U71" s="86"/>
    </row>
    <row r="72" spans="1:21" ht="12.75">
      <c r="A72" s="33">
        <v>1</v>
      </c>
      <c r="B72" s="33" t="s">
        <v>125</v>
      </c>
      <c r="C72" s="33" t="s">
        <v>126</v>
      </c>
      <c r="D72" s="33" t="s">
        <v>127</v>
      </c>
      <c r="E72" s="33" t="s">
        <v>128</v>
      </c>
      <c r="F72" s="50" t="s">
        <v>46</v>
      </c>
      <c r="G72" s="33"/>
      <c r="H72" s="7" t="s">
        <v>28</v>
      </c>
      <c r="I72" s="46">
        <v>6048</v>
      </c>
      <c r="J72" s="78" t="s">
        <v>29</v>
      </c>
      <c r="K72" s="46">
        <f>I72*5</f>
        <v>30240</v>
      </c>
      <c r="L72" s="46">
        <v>2152</v>
      </c>
      <c r="M72" s="78" t="s">
        <v>29</v>
      </c>
      <c r="N72" s="46">
        <f>L72*5</f>
        <v>10760</v>
      </c>
      <c r="O72" s="46">
        <f aca="true" t="shared" si="22" ref="O72:O78">K72+N72</f>
        <v>41000</v>
      </c>
      <c r="P72" s="46">
        <v>246</v>
      </c>
      <c r="Q72" s="78" t="s">
        <v>29</v>
      </c>
      <c r="R72" s="46">
        <f>P72*5</f>
        <v>1230</v>
      </c>
      <c r="S72" s="46">
        <f aca="true" t="shared" si="23" ref="S72:S78">O72+R72</f>
        <v>42230</v>
      </c>
      <c r="T72" s="46">
        <f>10257*5</f>
        <v>51285</v>
      </c>
      <c r="U72" s="46">
        <f aca="true" t="shared" si="24" ref="U72:U77">S72-T72</f>
        <v>-9055</v>
      </c>
    </row>
    <row r="73" spans="1:21" ht="12.75">
      <c r="A73" s="33">
        <v>2</v>
      </c>
      <c r="B73" s="24" t="s">
        <v>62</v>
      </c>
      <c r="C73" s="33"/>
      <c r="D73" s="33"/>
      <c r="E73" s="33" t="s">
        <v>129</v>
      </c>
      <c r="F73" s="63" t="s">
        <v>27</v>
      </c>
      <c r="G73" s="33"/>
      <c r="H73" s="7" t="s">
        <v>28</v>
      </c>
      <c r="I73" s="46">
        <v>6048</v>
      </c>
      <c r="J73" s="88" t="s">
        <v>29</v>
      </c>
      <c r="K73" s="46">
        <f>I73*5</f>
        <v>30240</v>
      </c>
      <c r="L73" s="46">
        <v>2152</v>
      </c>
      <c r="M73" s="88" t="s">
        <v>29</v>
      </c>
      <c r="N73" s="46">
        <f>L73*5</f>
        <v>10760</v>
      </c>
      <c r="O73" s="46">
        <f t="shared" si="22"/>
        <v>41000</v>
      </c>
      <c r="P73" s="46">
        <v>246</v>
      </c>
      <c r="Q73" s="88" t="s">
        <v>29</v>
      </c>
      <c r="R73" s="46">
        <f>P73*5</f>
        <v>1230</v>
      </c>
      <c r="S73" s="46">
        <f t="shared" si="23"/>
        <v>42230</v>
      </c>
      <c r="T73" s="46">
        <f>9522*5</f>
        <v>47610</v>
      </c>
      <c r="U73" s="46">
        <f t="shared" si="24"/>
        <v>-5380</v>
      </c>
    </row>
    <row r="74" spans="1:21" ht="12.75">
      <c r="A74" s="33">
        <v>3</v>
      </c>
      <c r="B74" s="33"/>
      <c r="C74" s="33"/>
      <c r="D74" s="33"/>
      <c r="E74" s="33" t="s">
        <v>130</v>
      </c>
      <c r="F74" s="63" t="s">
        <v>27</v>
      </c>
      <c r="G74" s="33"/>
      <c r="H74" s="7" t="s">
        <v>28</v>
      </c>
      <c r="I74" s="46">
        <v>6048</v>
      </c>
      <c r="J74" s="88" t="s">
        <v>29</v>
      </c>
      <c r="K74" s="46">
        <f>I74*5</f>
        <v>30240</v>
      </c>
      <c r="L74" s="46">
        <v>2152</v>
      </c>
      <c r="M74" s="88" t="s">
        <v>29</v>
      </c>
      <c r="N74" s="46">
        <f>L74*5</f>
        <v>10760</v>
      </c>
      <c r="O74" s="46">
        <f t="shared" si="22"/>
        <v>41000</v>
      </c>
      <c r="P74" s="46">
        <v>246</v>
      </c>
      <c r="Q74" s="88" t="s">
        <v>29</v>
      </c>
      <c r="R74" s="46">
        <f>P74*5</f>
        <v>1230</v>
      </c>
      <c r="S74" s="46">
        <f t="shared" si="23"/>
        <v>42230</v>
      </c>
      <c r="T74" s="46">
        <f>8903*5</f>
        <v>44515</v>
      </c>
      <c r="U74" s="46">
        <f t="shared" si="24"/>
        <v>-2285</v>
      </c>
    </row>
    <row r="75" spans="1:21" ht="12.75">
      <c r="A75" s="33">
        <v>4</v>
      </c>
      <c r="B75" s="33"/>
      <c r="C75" s="33"/>
      <c r="D75" s="33"/>
      <c r="E75" s="33" t="s">
        <v>131</v>
      </c>
      <c r="F75" s="63" t="s">
        <v>27</v>
      </c>
      <c r="G75" s="33"/>
      <c r="H75" s="7"/>
      <c r="I75" s="46" t="s">
        <v>56</v>
      </c>
      <c r="J75" s="88"/>
      <c r="K75" s="46"/>
      <c r="L75" s="46"/>
      <c r="M75" s="88"/>
      <c r="N75" s="46"/>
      <c r="O75" s="46"/>
      <c r="P75" s="46"/>
      <c r="Q75" s="88"/>
      <c r="R75" s="46"/>
      <c r="S75" s="46"/>
      <c r="T75" s="46"/>
      <c r="U75" s="46"/>
    </row>
    <row r="76" spans="1:21" ht="12.75">
      <c r="A76" s="33">
        <v>5</v>
      </c>
      <c r="B76" s="24" t="s">
        <v>62</v>
      </c>
      <c r="C76" s="33"/>
      <c r="D76" s="33" t="s">
        <v>132</v>
      </c>
      <c r="E76" s="33" t="s">
        <v>133</v>
      </c>
      <c r="F76" s="50" t="s">
        <v>46</v>
      </c>
      <c r="G76" s="33"/>
      <c r="H76" s="7" t="s">
        <v>28</v>
      </c>
      <c r="I76" s="46">
        <v>6048</v>
      </c>
      <c r="J76" s="88" t="s">
        <v>29</v>
      </c>
      <c r="K76" s="46">
        <f>I76*5</f>
        <v>30240</v>
      </c>
      <c r="L76" s="46">
        <v>2152</v>
      </c>
      <c r="M76" s="88" t="s">
        <v>29</v>
      </c>
      <c r="N76" s="46">
        <f>L76*5</f>
        <v>10760</v>
      </c>
      <c r="O76" s="46">
        <f t="shared" si="22"/>
        <v>41000</v>
      </c>
      <c r="P76" s="46">
        <v>246</v>
      </c>
      <c r="Q76" s="88" t="s">
        <v>29</v>
      </c>
      <c r="R76" s="46">
        <f>P76*5</f>
        <v>1230</v>
      </c>
      <c r="S76" s="46">
        <f t="shared" si="23"/>
        <v>42230</v>
      </c>
      <c r="T76" s="46">
        <f>10257*5</f>
        <v>51285</v>
      </c>
      <c r="U76" s="46">
        <f t="shared" si="24"/>
        <v>-9055</v>
      </c>
    </row>
    <row r="77" spans="1:21" ht="12.75">
      <c r="A77" s="33">
        <v>6</v>
      </c>
      <c r="B77" s="33"/>
      <c r="C77" s="33"/>
      <c r="D77" s="33"/>
      <c r="E77" s="33" t="s">
        <v>134</v>
      </c>
      <c r="F77" s="63" t="s">
        <v>27</v>
      </c>
      <c r="G77" s="33"/>
      <c r="H77" s="7" t="s">
        <v>28</v>
      </c>
      <c r="I77" s="46">
        <v>6048</v>
      </c>
      <c r="J77" s="88" t="s">
        <v>29</v>
      </c>
      <c r="K77" s="46">
        <f>I77*5</f>
        <v>30240</v>
      </c>
      <c r="L77" s="46">
        <v>2152</v>
      </c>
      <c r="M77" s="88" t="s">
        <v>29</v>
      </c>
      <c r="N77" s="46">
        <f>L77*5</f>
        <v>10760</v>
      </c>
      <c r="O77" s="46">
        <f t="shared" si="22"/>
        <v>41000</v>
      </c>
      <c r="P77" s="46">
        <v>246</v>
      </c>
      <c r="Q77" s="88" t="s">
        <v>29</v>
      </c>
      <c r="R77" s="46">
        <f>P77*5</f>
        <v>1230</v>
      </c>
      <c r="S77" s="46">
        <f t="shared" si="23"/>
        <v>42230</v>
      </c>
      <c r="T77" s="46">
        <f>9522*5</f>
        <v>47610</v>
      </c>
      <c r="U77" s="46">
        <f t="shared" si="24"/>
        <v>-5380</v>
      </c>
    </row>
    <row r="78" spans="1:21" ht="12.75">
      <c r="A78" s="33">
        <v>7</v>
      </c>
      <c r="B78" s="33"/>
      <c r="C78" s="33"/>
      <c r="D78" s="24" t="s">
        <v>135</v>
      </c>
      <c r="E78" s="33" t="s">
        <v>136</v>
      </c>
      <c r="F78" s="63" t="s">
        <v>27</v>
      </c>
      <c r="G78" s="33"/>
      <c r="H78" s="7" t="s">
        <v>28</v>
      </c>
      <c r="I78" s="46">
        <v>0</v>
      </c>
      <c r="J78" s="46"/>
      <c r="K78" s="46">
        <f>I78*5</f>
        <v>0</v>
      </c>
      <c r="L78" s="46">
        <v>0</v>
      </c>
      <c r="M78" s="46">
        <v>0</v>
      </c>
      <c r="N78" s="46">
        <v>0</v>
      </c>
      <c r="O78" s="46">
        <f t="shared" si="22"/>
        <v>0</v>
      </c>
      <c r="P78" s="46">
        <v>0</v>
      </c>
      <c r="Q78" s="46"/>
      <c r="R78" s="46">
        <v>0</v>
      </c>
      <c r="S78" s="46">
        <f t="shared" si="23"/>
        <v>0</v>
      </c>
      <c r="T78" s="46"/>
      <c r="U78" s="46"/>
    </row>
    <row r="79" spans="1:21" ht="12.75">
      <c r="A79" s="33">
        <v>8</v>
      </c>
      <c r="B79" s="24" t="s">
        <v>62</v>
      </c>
      <c r="C79" s="33"/>
      <c r="D79" s="33" t="s">
        <v>137</v>
      </c>
      <c r="E79" s="33" t="s">
        <v>138</v>
      </c>
      <c r="F79" s="50" t="s">
        <v>46</v>
      </c>
      <c r="G79" s="33"/>
      <c r="H79" s="7" t="s">
        <v>28</v>
      </c>
      <c r="I79" s="46">
        <v>6048</v>
      </c>
      <c r="J79" s="88" t="s">
        <v>29</v>
      </c>
      <c r="K79" s="46">
        <f>I79*5</f>
        <v>30240</v>
      </c>
      <c r="L79" s="46">
        <v>2152</v>
      </c>
      <c r="M79" s="88" t="s">
        <v>29</v>
      </c>
      <c r="N79" s="46">
        <f>L79*5</f>
        <v>10760</v>
      </c>
      <c r="O79" s="46">
        <f>K79+N79</f>
        <v>41000</v>
      </c>
      <c r="P79" s="46">
        <v>246</v>
      </c>
      <c r="Q79" s="88" t="s">
        <v>29</v>
      </c>
      <c r="R79" s="46">
        <f>P79*5</f>
        <v>1230</v>
      </c>
      <c r="S79" s="46">
        <f>O79+R79</f>
        <v>42230</v>
      </c>
      <c r="T79" s="46">
        <f>10257*5</f>
        <v>51285</v>
      </c>
      <c r="U79" s="46">
        <f>S79-T79</f>
        <v>-9055</v>
      </c>
    </row>
    <row r="80" spans="1:21" ht="12.75">
      <c r="A80" s="33">
        <v>9</v>
      </c>
      <c r="B80" s="33"/>
      <c r="C80" s="33"/>
      <c r="D80" s="33"/>
      <c r="E80" s="33" t="s">
        <v>139</v>
      </c>
      <c r="F80" s="63" t="s">
        <v>27</v>
      </c>
      <c r="G80" s="33"/>
      <c r="H80" s="7" t="s">
        <v>28</v>
      </c>
      <c r="I80" s="77">
        <v>6048</v>
      </c>
      <c r="J80" s="89" t="s">
        <v>29</v>
      </c>
      <c r="K80" s="46">
        <f>I80*5</f>
        <v>30240</v>
      </c>
      <c r="L80" s="77">
        <v>2152</v>
      </c>
      <c r="M80" s="89" t="s">
        <v>29</v>
      </c>
      <c r="N80" s="77">
        <f>L80*5</f>
        <v>10760</v>
      </c>
      <c r="O80" s="77">
        <f>K80+N80</f>
        <v>41000</v>
      </c>
      <c r="P80" s="77">
        <v>246</v>
      </c>
      <c r="Q80" s="89" t="s">
        <v>29</v>
      </c>
      <c r="R80" s="46">
        <f>P80*5</f>
        <v>1230</v>
      </c>
      <c r="S80" s="77">
        <f>O80+R80</f>
        <v>42230</v>
      </c>
      <c r="T80" s="77">
        <f>8630*5</f>
        <v>43150</v>
      </c>
      <c r="U80" s="77">
        <f>S80-T80</f>
        <v>-920</v>
      </c>
    </row>
    <row r="81" spans="1:21" ht="18.75" thickBot="1">
      <c r="A81" s="33"/>
      <c r="B81" s="33"/>
      <c r="C81" s="33"/>
      <c r="D81" s="33"/>
      <c r="E81" s="90" t="s">
        <v>31</v>
      </c>
      <c r="F81" s="63"/>
      <c r="G81" s="33"/>
      <c r="H81" s="47"/>
      <c r="I81" s="43">
        <f>SUM(I72:I80)</f>
        <v>42336</v>
      </c>
      <c r="J81" s="44"/>
      <c r="K81" s="43">
        <f>SUM(K72:K80)</f>
        <v>211680</v>
      </c>
      <c r="L81" s="43">
        <f>SUM(L72:L80)</f>
        <v>15064</v>
      </c>
      <c r="M81" s="44"/>
      <c r="N81" s="43">
        <f>SUM(N72:N80)</f>
        <v>75320</v>
      </c>
      <c r="O81" s="43">
        <f>SUM(O72:O80)</f>
        <v>287000</v>
      </c>
      <c r="P81" s="43">
        <f>SUM(P72:P80)</f>
        <v>1722</v>
      </c>
      <c r="Q81" s="44"/>
      <c r="R81" s="43">
        <f>SUM(R72:R80)</f>
        <v>8610</v>
      </c>
      <c r="S81" s="45">
        <f>SUM(S72:S80)</f>
        <v>295610</v>
      </c>
      <c r="T81" s="43">
        <f>SUM(T72:T80)</f>
        <v>336740</v>
      </c>
      <c r="U81" s="43">
        <f>SUM(U72:U80)</f>
        <v>-41130</v>
      </c>
    </row>
    <row r="82" spans="1:21" ht="19.5" thickBot="1" thickTop="1">
      <c r="A82" s="91"/>
      <c r="B82" s="91"/>
      <c r="C82" s="91"/>
      <c r="D82" s="91"/>
      <c r="E82" s="91"/>
      <c r="F82" s="91"/>
      <c r="G82" s="91"/>
      <c r="H82" s="92"/>
      <c r="I82" s="93"/>
      <c r="J82" s="91"/>
      <c r="K82" s="93"/>
      <c r="L82" s="93"/>
      <c r="M82" s="91"/>
      <c r="N82" s="93"/>
      <c r="O82" s="93"/>
      <c r="P82" s="179" t="s">
        <v>31</v>
      </c>
      <c r="Q82" s="179"/>
      <c r="R82" s="179"/>
      <c r="S82" s="94">
        <f>S8+S20+S31+S34+S43+S47+S65+S70+S81</f>
        <v>2006794.5161290322</v>
      </c>
      <c r="T82" s="95"/>
      <c r="U82" s="93"/>
    </row>
    <row r="83" spans="1:21" ht="18.75" thickTop="1">
      <c r="A83" s="96"/>
      <c r="B83" s="96"/>
      <c r="C83" s="96"/>
      <c r="D83" s="96"/>
      <c r="E83" s="96"/>
      <c r="F83" s="96"/>
      <c r="G83" s="96"/>
      <c r="H83" s="96"/>
      <c r="I83" s="97"/>
      <c r="J83" s="96"/>
      <c r="K83" s="97"/>
      <c r="L83" s="97"/>
      <c r="M83" s="96"/>
      <c r="N83" s="97"/>
      <c r="O83" s="97"/>
      <c r="P83" s="97"/>
      <c r="Q83" s="96"/>
      <c r="R83" s="97"/>
      <c r="S83" s="97"/>
      <c r="T83" s="97"/>
      <c r="U83" s="97"/>
    </row>
    <row r="84" spans="1:21" ht="12.75">
      <c r="A84" s="96"/>
      <c r="B84" s="96"/>
      <c r="C84" s="96"/>
      <c r="D84" s="96"/>
      <c r="E84" s="96"/>
      <c r="F84" s="96"/>
      <c r="G84" s="96"/>
      <c r="H84" s="96"/>
      <c r="I84" s="97"/>
      <c r="J84" s="96"/>
      <c r="K84" s="97"/>
      <c r="L84" s="97"/>
      <c r="M84" s="96"/>
      <c r="N84" s="97"/>
      <c r="O84" s="97"/>
      <c r="P84" s="97"/>
      <c r="Q84" s="96"/>
      <c r="R84" s="97"/>
      <c r="S84" s="97"/>
      <c r="T84" s="97"/>
      <c r="U84" s="97"/>
    </row>
    <row r="85" spans="1:21" ht="12.75">
      <c r="A85" s="96"/>
      <c r="B85" s="96"/>
      <c r="C85" s="96"/>
      <c r="D85" s="96"/>
      <c r="E85" s="96"/>
      <c r="F85" s="96"/>
      <c r="G85" s="96"/>
      <c r="H85" s="96"/>
      <c r="I85" s="97"/>
      <c r="J85" s="96"/>
      <c r="K85" s="97"/>
      <c r="L85" s="97"/>
      <c r="M85" s="96"/>
      <c r="N85" s="97"/>
      <c r="O85" s="97"/>
      <c r="P85" s="97"/>
      <c r="Q85" s="96"/>
      <c r="R85" s="97"/>
      <c r="S85" s="97"/>
      <c r="T85" s="97"/>
      <c r="U85" s="97"/>
    </row>
    <row r="86" spans="1:21" ht="12.75">
      <c r="A86" s="96"/>
      <c r="B86" s="96"/>
      <c r="C86" s="96"/>
      <c r="D86" s="96"/>
      <c r="E86" s="96"/>
      <c r="F86" s="96"/>
      <c r="G86" s="96"/>
      <c r="H86" s="96"/>
      <c r="I86" s="97"/>
      <c r="J86" s="96"/>
      <c r="K86" s="97"/>
      <c r="L86" s="97"/>
      <c r="M86" s="96"/>
      <c r="N86" s="97"/>
      <c r="O86" s="97"/>
      <c r="P86" s="97"/>
      <c r="Q86" s="96"/>
      <c r="R86" s="97"/>
      <c r="S86" s="97"/>
      <c r="T86" s="97"/>
      <c r="U86" s="97"/>
    </row>
    <row r="87" spans="1:21" ht="12.75">
      <c r="A87" s="96"/>
      <c r="B87" s="96"/>
      <c r="C87" s="96"/>
      <c r="D87" s="96"/>
      <c r="E87" s="96"/>
      <c r="F87" s="96"/>
      <c r="G87" s="96"/>
      <c r="H87" s="96"/>
      <c r="I87" s="97"/>
      <c r="J87" s="96"/>
      <c r="K87" s="97"/>
      <c r="L87" s="97"/>
      <c r="M87" s="96"/>
      <c r="N87" s="97"/>
      <c r="O87" s="97"/>
      <c r="P87" s="97"/>
      <c r="Q87" s="96"/>
      <c r="R87" s="97"/>
      <c r="S87" s="97"/>
      <c r="T87" s="97"/>
      <c r="U87" s="97"/>
    </row>
    <row r="88" spans="1:21" ht="12.75">
      <c r="A88" s="96"/>
      <c r="B88" s="96"/>
      <c r="C88" s="96"/>
      <c r="D88" s="96"/>
      <c r="E88" s="96"/>
      <c r="F88" s="96"/>
      <c r="G88" s="96"/>
      <c r="H88" s="96"/>
      <c r="I88" s="97"/>
      <c r="J88" s="96"/>
      <c r="K88" s="97"/>
      <c r="L88" s="97"/>
      <c r="M88" s="96"/>
      <c r="N88" s="97"/>
      <c r="O88" s="97"/>
      <c r="P88" s="97"/>
      <c r="Q88" s="96"/>
      <c r="R88" s="97"/>
      <c r="S88" s="97"/>
      <c r="T88" s="97"/>
      <c r="U88" s="97"/>
    </row>
    <row r="89" spans="1:21" ht="12.75">
      <c r="A89" s="96"/>
      <c r="B89" s="96"/>
      <c r="C89" s="96"/>
      <c r="D89" s="96"/>
      <c r="E89" s="96"/>
      <c r="F89" s="96"/>
      <c r="G89" s="96"/>
      <c r="H89" s="96"/>
      <c r="I89" s="97"/>
      <c r="J89" s="96"/>
      <c r="K89" s="97"/>
      <c r="L89" s="97"/>
      <c r="M89" s="96"/>
      <c r="N89" s="97"/>
      <c r="O89" s="97"/>
      <c r="P89" s="97"/>
      <c r="Q89" s="96"/>
      <c r="R89" s="97"/>
      <c r="S89" s="97"/>
      <c r="T89" s="97"/>
      <c r="U89" s="97"/>
    </row>
    <row r="90" spans="1:21" ht="12.75">
      <c r="A90" s="96"/>
      <c r="B90" s="96"/>
      <c r="C90" s="96"/>
      <c r="D90" s="96"/>
      <c r="E90" s="96"/>
      <c r="F90" s="96"/>
      <c r="G90" s="96"/>
      <c r="H90" s="96"/>
      <c r="I90" s="97"/>
      <c r="J90" s="96"/>
      <c r="K90" s="97"/>
      <c r="L90" s="97"/>
      <c r="M90" s="96"/>
      <c r="N90" s="97"/>
      <c r="O90" s="97"/>
      <c r="P90" s="97"/>
      <c r="Q90" s="96"/>
      <c r="R90" s="97"/>
      <c r="S90" s="97"/>
      <c r="T90" s="97"/>
      <c r="U90" s="97"/>
    </row>
    <row r="91" spans="9:21" s="96" customFormat="1" ht="12.75">
      <c r="I91" s="97"/>
      <c r="K91" s="97"/>
      <c r="L91" s="97"/>
      <c r="N91" s="97"/>
      <c r="O91" s="97"/>
      <c r="P91" s="97"/>
      <c r="R91" s="97"/>
      <c r="S91" s="97"/>
      <c r="T91" s="97"/>
      <c r="U91" s="97"/>
    </row>
  </sheetData>
  <mergeCells count="20">
    <mergeCell ref="A1:U1"/>
    <mergeCell ref="A2:U2"/>
    <mergeCell ref="A3:A5"/>
    <mergeCell ref="B3:B5"/>
    <mergeCell ref="C3:C5"/>
    <mergeCell ref="D3:D5"/>
    <mergeCell ref="E3:E5"/>
    <mergeCell ref="F3:F5"/>
    <mergeCell ref="G3:H3"/>
    <mergeCell ref="I3:R3"/>
    <mergeCell ref="P82:R82"/>
    <mergeCell ref="S3:S5"/>
    <mergeCell ref="T3:T5"/>
    <mergeCell ref="U3:U5"/>
    <mergeCell ref="G4:G5"/>
    <mergeCell ref="H4:H5"/>
    <mergeCell ref="I4:K4"/>
    <mergeCell ref="L4:N4"/>
    <mergeCell ref="O4:O5"/>
    <mergeCell ref="P4:R4"/>
  </mergeCells>
  <printOptions/>
  <pageMargins left="0.15748031496062992" right="0.15748031496062992" top="0.3937007874015748" bottom="0.2362204724409449" header="0.2362204724409449" footer="0.15748031496062992"/>
  <pageSetup horizontalDpi="600" verticalDpi="600" orientation="landscape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2012-06-29T04:17:19Z</dcterms:created>
  <dcterms:modified xsi:type="dcterms:W3CDTF">2012-06-29T04:24:59Z</dcterms:modified>
  <cp:category/>
  <cp:version/>
  <cp:contentType/>
  <cp:contentStatus/>
</cp:coreProperties>
</file>