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งานพัสดุ\แผนจัดหาพัสดุ(ผด.1-3)\ผด.3 ปี 2564(แผนการจัดหาพัสดุ)\"/>
    </mc:Choice>
  </mc:AlternateContent>
  <bookViews>
    <workbookView xWindow="0" yWindow="0" windowWidth="15345" windowHeight="4110" tabRatio="964" firstSheet="2" activeTab="9"/>
  </bookViews>
  <sheets>
    <sheet name="บริหารงานทั่วไป" sheetId="1" r:id="rId1"/>
    <sheet name="บริหารงานคลัง" sheetId="2" r:id="rId2"/>
    <sheet name="รักษาความสงบภายใน" sheetId="3" r:id="rId3"/>
    <sheet name="การศึกษา" sheetId="4" r:id="rId4"/>
    <sheet name="สาธารณสุข" sheetId="5" r:id="rId5"/>
    <sheet name="สังคมสงเคราะห์" sheetId="6" r:id="rId6"/>
    <sheet name="เคหะและชุมชน" sheetId="7" r:id="rId7"/>
    <sheet name="สร้างความเข้มแข็ง" sheetId="8" r:id="rId8"/>
    <sheet name="ศาสนาวัฒนธรรมฯ" sheetId="9" r:id="rId9"/>
    <sheet name="อุตสาหกรรมและการโยธา" sheetId="12" r:id="rId10"/>
    <sheet name="แผนงบกลาง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2" l="1"/>
  <c r="L98" i="5"/>
  <c r="L52" i="12"/>
  <c r="M20" i="12"/>
  <c r="M98" i="5"/>
  <c r="M108" i="1"/>
  <c r="M82" i="1"/>
  <c r="L41" i="4" l="1"/>
  <c r="L36" i="2"/>
  <c r="L98" i="8"/>
  <c r="L79" i="1"/>
  <c r="M79" i="1" s="1"/>
  <c r="L72" i="1"/>
  <c r="M72" i="1" s="1"/>
  <c r="M41" i="4"/>
  <c r="L36" i="4"/>
  <c r="L71" i="1"/>
  <c r="L38" i="2"/>
  <c r="L62" i="5"/>
  <c r="L69" i="7"/>
  <c r="L99" i="1"/>
  <c r="M99" i="1" s="1"/>
  <c r="L68" i="5"/>
  <c r="L34" i="4"/>
  <c r="L68" i="1"/>
  <c r="L64" i="7"/>
  <c r="L37" i="2"/>
  <c r="L74" i="1"/>
  <c r="L81" i="1"/>
  <c r="M81" i="1" s="1"/>
  <c r="L38" i="4"/>
  <c r="L33" i="3"/>
  <c r="L40" i="4"/>
  <c r="L88" i="5"/>
  <c r="M88" i="5" s="1"/>
  <c r="L38" i="6"/>
  <c r="L39" i="4"/>
  <c r="L70" i="1"/>
  <c r="L34" i="3"/>
  <c r="L67" i="1"/>
  <c r="L40" i="1"/>
  <c r="M40" i="1"/>
  <c r="M217" i="1"/>
  <c r="M218" i="1"/>
  <c r="M158" i="1"/>
  <c r="M159" i="1"/>
  <c r="L36" i="3"/>
  <c r="M198" i="5"/>
  <c r="M145" i="5"/>
  <c r="M92" i="5"/>
  <c r="L173" i="7"/>
  <c r="L121" i="7"/>
  <c r="L123" i="7" s="1"/>
  <c r="L136" i="7" s="1"/>
  <c r="L148" i="7" s="1"/>
  <c r="E173" i="7"/>
  <c r="E121" i="7"/>
  <c r="E69" i="7"/>
  <c r="E98" i="8"/>
  <c r="E68" i="8"/>
  <c r="E39" i="8"/>
  <c r="E89" i="3"/>
  <c r="E64" i="3"/>
  <c r="E39" i="3"/>
  <c r="E87" i="3"/>
  <c r="E37" i="3"/>
  <c r="E62" i="3"/>
  <c r="M62" i="3" s="1"/>
  <c r="M101" i="6"/>
  <c r="E102" i="6"/>
  <c r="L102" i="6"/>
  <c r="M75" i="6"/>
  <c r="M49" i="6"/>
  <c r="M48" i="6"/>
  <c r="M100" i="6"/>
  <c r="M74" i="6"/>
  <c r="M192" i="7"/>
  <c r="M140" i="7"/>
  <c r="M88" i="7"/>
  <c r="L70" i="5"/>
  <c r="M70" i="5" s="1"/>
  <c r="L66" i="5"/>
  <c r="L100" i="1"/>
  <c r="L76" i="1"/>
  <c r="L17" i="1"/>
  <c r="L9" i="2"/>
  <c r="L12" i="4"/>
  <c r="L20" i="1"/>
  <c r="M20" i="1" s="1"/>
  <c r="L13" i="1"/>
  <c r="L41" i="1"/>
  <c r="M41" i="1" s="1"/>
  <c r="L11" i="2"/>
  <c r="L11" i="3"/>
  <c r="L16" i="7"/>
  <c r="L10" i="4"/>
  <c r="L12" i="1"/>
  <c r="L8" i="1"/>
  <c r="L9" i="1"/>
  <c r="L8" i="4"/>
  <c r="L19" i="4" s="1"/>
  <c r="L16" i="5"/>
  <c r="M16" i="5" s="1"/>
  <c r="L12" i="5"/>
  <c r="L8" i="5"/>
  <c r="M190" i="1"/>
  <c r="M131" i="1"/>
  <c r="M80" i="1"/>
  <c r="M63" i="3"/>
  <c r="M64" i="2"/>
  <c r="M93" i="4"/>
  <c r="M67" i="4"/>
  <c r="E180" i="5"/>
  <c r="E74" i="5"/>
  <c r="E171" i="7"/>
  <c r="M171" i="7" s="1"/>
  <c r="E119" i="7"/>
  <c r="M119" i="7" s="1"/>
  <c r="E67" i="7"/>
  <c r="M67" i="7" s="1"/>
  <c r="E170" i="7"/>
  <c r="M170" i="7" s="1"/>
  <c r="E118" i="7"/>
  <c r="M118" i="7" s="1"/>
  <c r="E66" i="7"/>
  <c r="M66" i="7" s="1"/>
  <c r="E216" i="1"/>
  <c r="M216" i="1" s="1"/>
  <c r="E157" i="1"/>
  <c r="M157" i="1" s="1"/>
  <c r="E98" i="1"/>
  <c r="M98" i="1" s="1"/>
  <c r="E195" i="1"/>
  <c r="M195" i="1" s="1"/>
  <c r="E136" i="1"/>
  <c r="M136" i="1" s="1"/>
  <c r="E77" i="1"/>
  <c r="M77" i="1" s="1"/>
  <c r="M15" i="4"/>
  <c r="E39" i="1"/>
  <c r="M39" i="1" s="1"/>
  <c r="E13" i="7"/>
  <c r="E14" i="7"/>
  <c r="E191" i="7"/>
  <c r="M191" i="7" s="1"/>
  <c r="E139" i="7"/>
  <c r="M139" i="7" s="1"/>
  <c r="E87" i="7"/>
  <c r="M87" i="7" s="1"/>
  <c r="E35" i="7"/>
  <c r="M35" i="7" s="1"/>
  <c r="M83" i="3"/>
  <c r="E83" i="3"/>
  <c r="M58" i="3"/>
  <c r="E58" i="3"/>
  <c r="E33" i="3"/>
  <c r="E8" i="3"/>
  <c r="E18" i="1"/>
  <c r="M92" i="4"/>
  <c r="M66" i="4"/>
  <c r="M40" i="4"/>
  <c r="M14" i="4"/>
  <c r="M42" i="1"/>
  <c r="M22" i="1"/>
  <c r="M21" i="1"/>
  <c r="M178" i="5"/>
  <c r="M177" i="5"/>
  <c r="M176" i="5"/>
  <c r="M175" i="5"/>
  <c r="M174" i="5"/>
  <c r="M173" i="5"/>
  <c r="M172" i="5"/>
  <c r="M125" i="5"/>
  <c r="M124" i="5"/>
  <c r="M123" i="5"/>
  <c r="M122" i="5"/>
  <c r="M121" i="5"/>
  <c r="E19" i="5"/>
  <c r="L206" i="5"/>
  <c r="M197" i="5"/>
  <c r="M196" i="5"/>
  <c r="M195" i="5"/>
  <c r="M194" i="5"/>
  <c r="L152" i="5"/>
  <c r="M144" i="5"/>
  <c r="M143" i="5"/>
  <c r="M142" i="5"/>
  <c r="M141" i="5"/>
  <c r="L126" i="5"/>
  <c r="E126" i="5"/>
  <c r="E140" i="5" s="1"/>
  <c r="E152" i="5" s="1"/>
  <c r="M120" i="5"/>
  <c r="M119" i="5"/>
  <c r="M118" i="5"/>
  <c r="M117" i="5"/>
  <c r="M116" i="5"/>
  <c r="M115" i="5"/>
  <c r="M91" i="5"/>
  <c r="M90" i="5"/>
  <c r="M89" i="5"/>
  <c r="M72" i="5"/>
  <c r="M71" i="5"/>
  <c r="M48" i="12"/>
  <c r="M47" i="12"/>
  <c r="M46" i="12"/>
  <c r="M99" i="9"/>
  <c r="M98" i="9"/>
  <c r="M69" i="9"/>
  <c r="M68" i="9"/>
  <c r="M39" i="9"/>
  <c r="M38" i="9"/>
  <c r="M9" i="9"/>
  <c r="M8" i="9"/>
  <c r="E20" i="8"/>
  <c r="M137" i="7"/>
  <c r="M190" i="7"/>
  <c r="M189" i="7"/>
  <c r="M138" i="7"/>
  <c r="M86" i="7"/>
  <c r="M85" i="7"/>
  <c r="M34" i="7"/>
  <c r="M33" i="7"/>
  <c r="M99" i="6"/>
  <c r="M98" i="6"/>
  <c r="M97" i="6"/>
  <c r="M96" i="6"/>
  <c r="M95" i="6"/>
  <c r="M94" i="6"/>
  <c r="M73" i="6"/>
  <c r="M72" i="6"/>
  <c r="M71" i="6"/>
  <c r="M70" i="6"/>
  <c r="M69" i="6"/>
  <c r="M68" i="6"/>
  <c r="M47" i="6"/>
  <c r="M46" i="6"/>
  <c r="M45" i="6"/>
  <c r="M44" i="6"/>
  <c r="M43" i="6"/>
  <c r="M42" i="6"/>
  <c r="E50" i="6"/>
  <c r="M19" i="6"/>
  <c r="M18" i="6"/>
  <c r="M17" i="6"/>
  <c r="M16" i="6"/>
  <c r="M15" i="6"/>
  <c r="E21" i="6"/>
  <c r="M14" i="6"/>
  <c r="M37" i="5"/>
  <c r="M36" i="5"/>
  <c r="M35" i="5"/>
  <c r="M34" i="5"/>
  <c r="M18" i="5"/>
  <c r="M17" i="5"/>
  <c r="M15" i="5"/>
  <c r="L19" i="5" l="1"/>
  <c r="L33" i="5" s="1"/>
  <c r="L48" i="5" s="1"/>
  <c r="M33" i="3"/>
  <c r="L82" i="1"/>
  <c r="L23" i="1"/>
  <c r="N152" i="5"/>
  <c r="N102" i="6"/>
  <c r="N126" i="5"/>
  <c r="M126" i="5"/>
  <c r="M140" i="5" s="1"/>
  <c r="M152" i="5" s="1"/>
  <c r="E200" i="1" l="1"/>
  <c r="E141" i="1"/>
  <c r="E82" i="1"/>
  <c r="M160" i="1"/>
  <c r="E23" i="1"/>
  <c r="M219" i="1" l="1"/>
  <c r="M185" i="1"/>
  <c r="M88" i="6"/>
  <c r="M86" i="4"/>
  <c r="M194" i="1"/>
  <c r="M198" i="1"/>
  <c r="M88" i="4"/>
  <c r="M99" i="8"/>
  <c r="M98" i="8"/>
  <c r="M97" i="8"/>
  <c r="L175" i="7"/>
  <c r="M174" i="7"/>
  <c r="M173" i="7"/>
  <c r="M172" i="7"/>
  <c r="M169" i="7"/>
  <c r="M168" i="7"/>
  <c r="M167" i="7"/>
  <c r="M166" i="7"/>
  <c r="M165" i="7"/>
  <c r="M93" i="6"/>
  <c r="M92" i="6"/>
  <c r="M91" i="6"/>
  <c r="M90" i="6"/>
  <c r="M89" i="6"/>
  <c r="M171" i="5"/>
  <c r="M170" i="5"/>
  <c r="M169" i="5"/>
  <c r="M168" i="5"/>
  <c r="E193" i="5"/>
  <c r="E206" i="5" s="1"/>
  <c r="M91" i="4"/>
  <c r="M90" i="4"/>
  <c r="M89" i="4"/>
  <c r="M87" i="4"/>
  <c r="E97" i="4"/>
  <c r="M92" i="2"/>
  <c r="M91" i="2"/>
  <c r="M90" i="2"/>
  <c r="M89" i="2"/>
  <c r="M199" i="1"/>
  <c r="M140" i="1"/>
  <c r="M197" i="1"/>
  <c r="M196" i="1"/>
  <c r="M193" i="1"/>
  <c r="M192" i="1"/>
  <c r="M189" i="1"/>
  <c r="M186" i="1"/>
  <c r="M110" i="12"/>
  <c r="M109" i="12"/>
  <c r="M108" i="12"/>
  <c r="M107" i="12"/>
  <c r="M106" i="12"/>
  <c r="M105" i="12"/>
  <c r="M104" i="12"/>
  <c r="M103" i="12"/>
  <c r="M102" i="12"/>
  <c r="M101" i="12"/>
  <c r="M67" i="6"/>
  <c r="M66" i="6"/>
  <c r="M65" i="6"/>
  <c r="M64" i="6"/>
  <c r="M63" i="6"/>
  <c r="M62" i="6"/>
  <c r="M114" i="7"/>
  <c r="M62" i="7"/>
  <c r="M89" i="3"/>
  <c r="M88" i="3"/>
  <c r="M87" i="3"/>
  <c r="M86" i="3"/>
  <c r="M85" i="3"/>
  <c r="M84" i="3"/>
  <c r="M187" i="1"/>
  <c r="M63" i="2"/>
  <c r="M134" i="1"/>
  <c r="M139" i="1"/>
  <c r="M127" i="1"/>
  <c r="M117" i="7"/>
  <c r="M116" i="7"/>
  <c r="M61" i="4"/>
  <c r="M129" i="1"/>
  <c r="M38" i="3"/>
  <c r="M69" i="8"/>
  <c r="M68" i="8"/>
  <c r="M67" i="8"/>
  <c r="M122" i="7"/>
  <c r="M121" i="7"/>
  <c r="M120" i="7"/>
  <c r="M115" i="7"/>
  <c r="M113" i="7"/>
  <c r="M69" i="5"/>
  <c r="M68" i="5"/>
  <c r="M67" i="5"/>
  <c r="M66" i="5"/>
  <c r="M65" i="5"/>
  <c r="M63" i="5"/>
  <c r="M62" i="5"/>
  <c r="M65" i="4"/>
  <c r="M64" i="4"/>
  <c r="M63" i="4"/>
  <c r="M62" i="4"/>
  <c r="M60" i="4"/>
  <c r="E71" i="4"/>
  <c r="M64" i="3"/>
  <c r="M61" i="3"/>
  <c r="M60" i="3"/>
  <c r="M59" i="3"/>
  <c r="M65" i="2"/>
  <c r="M62" i="2"/>
  <c r="M72" i="2" s="1"/>
  <c r="M101" i="1"/>
  <c r="M137" i="1"/>
  <c r="M130" i="1"/>
  <c r="M126" i="1"/>
  <c r="M138" i="1"/>
  <c r="M135" i="1"/>
  <c r="M133" i="1"/>
  <c r="M128" i="1"/>
  <c r="M10" i="3"/>
  <c r="M79" i="12"/>
  <c r="M78" i="12"/>
  <c r="M77" i="12"/>
  <c r="M76" i="12"/>
  <c r="M75" i="12"/>
  <c r="M74" i="12"/>
  <c r="M73" i="12"/>
  <c r="M72" i="12"/>
  <c r="M71" i="12"/>
  <c r="M70" i="12"/>
  <c r="M45" i="12"/>
  <c r="M44" i="12"/>
  <c r="M43" i="12"/>
  <c r="M42" i="12"/>
  <c r="M41" i="12"/>
  <c r="M40" i="12"/>
  <c r="M39" i="12"/>
  <c r="M17" i="12"/>
  <c r="M16" i="12"/>
  <c r="M15" i="12"/>
  <c r="M14" i="12"/>
  <c r="M13" i="12"/>
  <c r="M12" i="12"/>
  <c r="M11" i="12"/>
  <c r="M10" i="12"/>
  <c r="M9" i="12"/>
  <c r="M8" i="12"/>
  <c r="M40" i="8"/>
  <c r="M39" i="8"/>
  <c r="M38" i="8"/>
  <c r="M10" i="8"/>
  <c r="M9" i="8"/>
  <c r="M8" i="8"/>
  <c r="M70" i="7"/>
  <c r="M69" i="7"/>
  <c r="M68" i="7"/>
  <c r="M65" i="7"/>
  <c r="M64" i="7"/>
  <c r="M63" i="7"/>
  <c r="M61" i="7"/>
  <c r="M17" i="7"/>
  <c r="M16" i="7"/>
  <c r="M15" i="7"/>
  <c r="M14" i="7"/>
  <c r="M13" i="7"/>
  <c r="M12" i="7"/>
  <c r="M11" i="7"/>
  <c r="M10" i="7"/>
  <c r="M9" i="7"/>
  <c r="M8" i="7"/>
  <c r="M41" i="6"/>
  <c r="M40" i="6"/>
  <c r="M39" i="6"/>
  <c r="M38" i="6"/>
  <c r="M37" i="6"/>
  <c r="M36" i="6"/>
  <c r="M13" i="6"/>
  <c r="M12" i="6"/>
  <c r="M11" i="6"/>
  <c r="M10" i="6"/>
  <c r="M9" i="6"/>
  <c r="M8" i="6"/>
  <c r="M14" i="5"/>
  <c r="M13" i="5"/>
  <c r="M12" i="5"/>
  <c r="M11" i="5"/>
  <c r="M10" i="5"/>
  <c r="M9" i="5"/>
  <c r="M8" i="5"/>
  <c r="M39" i="4"/>
  <c r="M38" i="4"/>
  <c r="M37" i="4"/>
  <c r="M36" i="4"/>
  <c r="M35" i="4"/>
  <c r="M34" i="4"/>
  <c r="M13" i="4"/>
  <c r="M12" i="4"/>
  <c r="M11" i="4"/>
  <c r="M10" i="4"/>
  <c r="M9" i="4"/>
  <c r="M8" i="4"/>
  <c r="M39" i="3"/>
  <c r="M37" i="3"/>
  <c r="M36" i="3"/>
  <c r="M35" i="3"/>
  <c r="M34" i="3"/>
  <c r="M14" i="3"/>
  <c r="M13" i="3"/>
  <c r="M12" i="3"/>
  <c r="M11" i="3"/>
  <c r="M9" i="3"/>
  <c r="M8" i="3"/>
  <c r="M38" i="2"/>
  <c r="M37" i="2"/>
  <c r="M36" i="2"/>
  <c r="M35" i="2"/>
  <c r="M11" i="2"/>
  <c r="M10" i="2"/>
  <c r="M9" i="2"/>
  <c r="M8" i="2"/>
  <c r="M76" i="1"/>
  <c r="M74" i="1"/>
  <c r="M73" i="1"/>
  <c r="M68" i="1"/>
  <c r="L200" i="7" l="1"/>
  <c r="L188" i="7"/>
  <c r="M102" i="6"/>
  <c r="M21" i="6"/>
  <c r="M19" i="5"/>
  <c r="M33" i="5" s="1"/>
  <c r="M48" i="5" s="1"/>
  <c r="M67" i="3"/>
  <c r="M175" i="7"/>
  <c r="M188" i="7" s="1"/>
  <c r="M200" i="7" s="1"/>
  <c r="L180" i="5"/>
  <c r="M180" i="5"/>
  <c r="M193" i="5" s="1"/>
  <c r="M206" i="5" s="1"/>
  <c r="M191" i="1"/>
  <c r="M132" i="1"/>
  <c r="M141" i="1" s="1"/>
  <c r="M188" i="1"/>
  <c r="M97" i="4"/>
  <c r="M71" i="4"/>
  <c r="M64" i="5"/>
  <c r="M18" i="1"/>
  <c r="M17" i="1"/>
  <c r="M16" i="1"/>
  <c r="M15" i="1"/>
  <c r="M14" i="1"/>
  <c r="M10" i="1"/>
  <c r="M9" i="1"/>
  <c r="M75" i="1"/>
  <c r="M71" i="1"/>
  <c r="M100" i="1"/>
  <c r="M78" i="1"/>
  <c r="M13" i="1"/>
  <c r="M12" i="1"/>
  <c r="M19" i="1"/>
  <c r="M11" i="1"/>
  <c r="M200" i="1" l="1"/>
  <c r="M8" i="1"/>
  <c r="M67" i="1"/>
  <c r="M69" i="1"/>
  <c r="M70" i="1"/>
  <c r="M23" i="1" l="1"/>
  <c r="M38" i="1" s="1"/>
  <c r="M49" i="1" s="1"/>
  <c r="E113" i="12"/>
  <c r="L113" i="12"/>
  <c r="M113" i="12"/>
  <c r="M51" i="12"/>
  <c r="E20" i="12"/>
  <c r="E99" i="2"/>
  <c r="E19" i="4"/>
  <c r="E19" i="7"/>
  <c r="E32" i="7" s="1"/>
  <c r="E39" i="7" s="1"/>
  <c r="M82" i="12"/>
  <c r="L82" i="12"/>
  <c r="E82" i="12"/>
  <c r="L51" i="12"/>
  <c r="E51" i="12"/>
  <c r="L20" i="12"/>
  <c r="A98" i="8"/>
  <c r="A68" i="8"/>
  <c r="A39" i="8"/>
  <c r="A84" i="3"/>
  <c r="A85" i="3" s="1"/>
  <c r="A86" i="3" s="1"/>
  <c r="A87" i="3" s="1"/>
  <c r="A88" i="3" s="1"/>
  <c r="A89" i="3" s="1"/>
  <c r="A59" i="3"/>
  <c r="A60" i="3" s="1"/>
  <c r="A61" i="3" s="1"/>
  <c r="A62" i="3" s="1"/>
  <c r="A34" i="3"/>
  <c r="A35" i="3" s="1"/>
  <c r="A36" i="3" s="1"/>
  <c r="A37" i="3" s="1"/>
  <c r="A38" i="3" s="1"/>
  <c r="A39" i="3" s="1"/>
  <c r="A90" i="2"/>
  <c r="A91" i="2" s="1"/>
  <c r="A92" i="2" s="1"/>
  <c r="A63" i="2"/>
  <c r="A64" i="2" s="1"/>
  <c r="A36" i="2"/>
  <c r="A37" i="2" s="1"/>
  <c r="A38" i="2" s="1"/>
  <c r="L92" i="3"/>
  <c r="L112" i="9"/>
  <c r="E112" i="9"/>
  <c r="L82" i="9"/>
  <c r="E82" i="9"/>
  <c r="L52" i="9"/>
  <c r="E52" i="9"/>
  <c r="L22" i="9"/>
  <c r="E22" i="9"/>
  <c r="M108" i="8"/>
  <c r="L108" i="8"/>
  <c r="E108" i="8"/>
  <c r="L78" i="8"/>
  <c r="E78" i="8"/>
  <c r="L50" i="8"/>
  <c r="E50" i="8"/>
  <c r="L20" i="8"/>
  <c r="E123" i="7"/>
  <c r="E136" i="7" s="1"/>
  <c r="E148" i="7" s="1"/>
  <c r="N148" i="7" s="1"/>
  <c r="L71" i="7"/>
  <c r="L84" i="7" s="1"/>
  <c r="L96" i="7" s="1"/>
  <c r="E71" i="7"/>
  <c r="E84" i="7" s="1"/>
  <c r="E96" i="7" s="1"/>
  <c r="L19" i="7"/>
  <c r="L32" i="7" s="1"/>
  <c r="L39" i="7" s="1"/>
  <c r="L21" i="6"/>
  <c r="E76" i="6"/>
  <c r="L50" i="6"/>
  <c r="L74" i="5"/>
  <c r="E87" i="5"/>
  <c r="E98" i="5" s="1"/>
  <c r="E44" i="4"/>
  <c r="E67" i="3"/>
  <c r="L67" i="3"/>
  <c r="L42" i="3"/>
  <c r="L17" i="3"/>
  <c r="L99" i="2"/>
  <c r="L72" i="2"/>
  <c r="E72" i="2"/>
  <c r="E45" i="2"/>
  <c r="L19" i="2"/>
  <c r="E19" i="2"/>
  <c r="M112" i="9"/>
  <c r="E92" i="3"/>
  <c r="E42" i="3"/>
  <c r="M82" i="9"/>
  <c r="M52" i="9"/>
  <c r="L87" i="5" l="1"/>
  <c r="N98" i="5"/>
  <c r="N96" i="7"/>
  <c r="N39" i="7"/>
  <c r="N51" i="12"/>
  <c r="N113" i="12"/>
  <c r="M50" i="8"/>
  <c r="M19" i="7"/>
  <c r="M32" i="7" s="1"/>
  <c r="M39" i="7" s="1"/>
  <c r="M71" i="7"/>
  <c r="M84" i="7" s="1"/>
  <c r="M96" i="7" s="1"/>
  <c r="M123" i="7"/>
  <c r="M136" i="7" s="1"/>
  <c r="M148" i="7" s="1"/>
  <c r="M42" i="3"/>
  <c r="E17" i="3"/>
  <c r="M19" i="4"/>
  <c r="M92" i="3"/>
  <c r="M50" i="6"/>
  <c r="N82" i="12"/>
  <c r="N20" i="12"/>
  <c r="N82" i="9"/>
  <c r="N50" i="8"/>
  <c r="N108" i="8"/>
  <c r="N20" i="8"/>
  <c r="N78" i="8"/>
  <c r="E175" i="7"/>
  <c r="E188" i="7" s="1"/>
  <c r="E200" i="7" s="1"/>
  <c r="N200" i="7" s="1"/>
  <c r="N71" i="7"/>
  <c r="N123" i="7"/>
  <c r="L76" i="6"/>
  <c r="N76" i="6" s="1"/>
  <c r="M76" i="6"/>
  <c r="N21" i="6"/>
  <c r="N50" i="6"/>
  <c r="N112" i="9"/>
  <c r="N52" i="9"/>
  <c r="N19" i="7"/>
  <c r="N22" i="9"/>
  <c r="M99" i="2"/>
  <c r="L44" i="4"/>
  <c r="N44" i="4" s="1"/>
  <c r="L71" i="4"/>
  <c r="N71" i="4" s="1"/>
  <c r="M44" i="4"/>
  <c r="N19" i="4"/>
  <c r="M45" i="2"/>
  <c r="N19" i="2"/>
  <c r="L45" i="2"/>
  <c r="N175" i="7" l="1"/>
  <c r="L97" i="4"/>
  <c r="M20" i="8"/>
  <c r="A9" i="8"/>
  <c r="M78" i="8"/>
  <c r="A9" i="3"/>
  <c r="A10" i="3" s="1"/>
  <c r="A11" i="3" s="1"/>
  <c r="A12" i="3" s="1"/>
  <c r="A13" i="3" s="1"/>
  <c r="A14" i="3" s="1"/>
  <c r="M17" i="3"/>
  <c r="A9" i="2"/>
  <c r="A10" i="2" s="1"/>
  <c r="A11" i="2" s="1"/>
  <c r="M22" i="9" l="1"/>
  <c r="N97" i="4"/>
  <c r="M19" i="2"/>
  <c r="M21" i="12" s="1"/>
  <c r="M83" i="12" s="1"/>
  <c r="M114" i="12" s="1"/>
  <c r="M74" i="5" l="1"/>
  <c r="M87" i="5" s="1"/>
  <c r="E156" i="1" l="1"/>
  <c r="E168" i="1" s="1"/>
  <c r="E38" i="1" l="1"/>
  <c r="E49" i="1" s="1"/>
  <c r="E21" i="12" s="1"/>
  <c r="E52" i="12" s="1"/>
  <c r="E83" i="12" s="1"/>
  <c r="E114" i="12" s="1"/>
  <c r="E97" i="1"/>
  <c r="E108" i="1" s="1"/>
  <c r="N23" i="1" l="1"/>
  <c r="L38" i="1"/>
  <c r="L97" i="1" l="1"/>
  <c r="L108" i="1" s="1"/>
  <c r="L156" i="1" l="1"/>
  <c r="L83" i="12" l="1"/>
  <c r="E215" i="1"/>
  <c r="E226" i="1" s="1"/>
  <c r="L114" i="12" l="1"/>
  <c r="L215" i="1"/>
  <c r="M215" i="1" l="1"/>
  <c r="M226" i="1" s="1"/>
  <c r="L49" i="1" l="1"/>
  <c r="M97" i="1" l="1"/>
  <c r="M156" i="1"/>
  <c r="M168" i="1" s="1"/>
  <c r="E33" i="5"/>
  <c r="E48" i="5" s="1"/>
  <c r="L21" i="12"/>
</calcChain>
</file>

<file path=xl/sharedStrings.xml><?xml version="1.0" encoding="utf-8"?>
<sst xmlns="http://schemas.openxmlformats.org/spreadsheetml/2006/main" count="4011" uniqueCount="245">
  <si>
    <t>แบบ  ผด.3</t>
  </si>
  <si>
    <t>งวดที่ 1 (ตุลาคม - ธันวาคม)</t>
  </si>
  <si>
    <t>ของ  องค์การบริหารส่วนตำบลหนองโดน  (แผนงานบริหารงานทั่วไป)</t>
  </si>
  <si>
    <t>ลำดับที่</t>
  </si>
  <si>
    <t>รายการ/จำนวน(หน่วย)</t>
  </si>
  <si>
    <t>หน่วยงาน</t>
  </si>
  <si>
    <t>แหล่งเงิน</t>
  </si>
  <si>
    <t>จำนวน(บาท)</t>
  </si>
  <si>
    <t>ช่วงเวลาที่ต้องเริ่ม</t>
  </si>
  <si>
    <t>ผลการดำเนินงาน</t>
  </si>
  <si>
    <t>เบิกจ่ายแล้ว</t>
  </si>
  <si>
    <t>คงเหลือ</t>
  </si>
  <si>
    <t>กำหนดส่งมอบของ</t>
  </si>
  <si>
    <t>หมายเหตุ</t>
  </si>
  <si>
    <t>เจ้าของเงิน</t>
  </si>
  <si>
    <t>จัดหาแผน</t>
  </si>
  <si>
    <t>งานงวดสุดท้าย</t>
  </si>
  <si>
    <t>งบประมาณ</t>
  </si>
  <si>
    <t>ค่าซักฟอก</t>
  </si>
  <si>
    <t>ค่าจ้างเหมาบริการ</t>
  </si>
  <si>
    <t>ค่าใช้จ่ายในการดำเนินการเลือกตั้ง</t>
  </si>
  <si>
    <t xml:space="preserve">  (ลงชื่อ)..........................................</t>
  </si>
  <si>
    <t>(ลงชื่อ).........................หัวหน้าเจ้าหน้าที่พัสดุ</t>
  </si>
  <si>
    <t xml:space="preserve">  (ลงชื่อ)..................................... ปลัด อบต.</t>
  </si>
  <si>
    <t xml:space="preserve">          (ลงชื่อ)................................................ นายก อบต.</t>
  </si>
  <si>
    <t xml:space="preserve">              (นางสาวเมทินี  เกิดสิน)</t>
  </si>
  <si>
    <t xml:space="preserve">      (นางสาวหทัยสรชา  ชมภู)</t>
  </si>
  <si>
    <t xml:space="preserve">                (นายสุรชาติ  โผยขุนทด)</t>
  </si>
  <si>
    <t xml:space="preserve">                                  (นายกุ่น  พิพิธกุล)</t>
  </si>
  <si>
    <t xml:space="preserve">         เจ้าพนักงานพัสดุชำนาญงาน</t>
  </si>
  <si>
    <t xml:space="preserve">          ผู้อำนวยการกองคลัง</t>
  </si>
  <si>
    <t xml:space="preserve">    ปลัดองค์การบริหารส่วนตำบลหนองโดน</t>
  </si>
  <si>
    <t>นายกองค์การบริหารส่วนตำบลหนองโดน</t>
  </si>
  <si>
    <t>งวดที่ 2 (มกราคม - มีนาคม)</t>
  </si>
  <si>
    <t>งวดที่ 3 (เมษายน - มิถุนายน)</t>
  </si>
  <si>
    <t>งวดที่ 4 (กรกฎาคม - กันยายน)</t>
  </si>
  <si>
    <t>ของ  องค์การบริหารส่วนตำบลหนองโดน (แผนงานบริหารงานคลัง)</t>
  </si>
  <si>
    <t>งวดที่ 2(มกราคม - มีนาคม)</t>
  </si>
  <si>
    <t>งวดที่ 3(เมษายน - มิถุนายน)</t>
  </si>
  <si>
    <t>งวดที่ 4(กรกฎาคม - กันยายน)</t>
  </si>
  <si>
    <t>ของ  องค์การบริหารส่วนตำบลหนองโดน (แผนงานรักษาความสงบภายใน)</t>
  </si>
  <si>
    <t>งานบริหารทั่วไปเกี่ยวกับการรักษาความสงบภายใน</t>
  </si>
  <si>
    <t>ของ  องค์การบริหารส่วนตำบลหนองโดน (แผนงานการศึกษา)</t>
  </si>
  <si>
    <t>ค่าเย็บหนังสือ เข้าปกหนังสือ</t>
  </si>
  <si>
    <t>วัสดุงานบ้านงานครัว</t>
  </si>
  <si>
    <t>ของ  องค์การบริหารส่วนตำบลหนองโดน (แผนงานสาธารณสุข)</t>
  </si>
  <si>
    <t>วัสดุสำนักงาน</t>
  </si>
  <si>
    <t>ของ  องค์การบริหารส่วนตำบลหนองโดน (แผนงานสังคมสงเคราะห์)</t>
  </si>
  <si>
    <t>บริหารทั่วไปเกี่ยวกับสังคมฯ</t>
  </si>
  <si>
    <t>ของ  องค์การบริหารส่วนตำบลหนองโดน (แผนงานเคหะและชุมชน)</t>
  </si>
  <si>
    <t>บริหารหารทั่วไปเกี่ยวกับเคหะและขุมขน</t>
  </si>
  <si>
    <t>วัสดุยานพาหนะและขนส่ง</t>
  </si>
  <si>
    <t>ของ  องค์การบริหารส่วนตำบลหนองโดน (แผนงานสร้างความเข้มแข็งของชุมชน)</t>
  </si>
  <si>
    <t>ของ  องค์การบริหารส่วนตำบลหนองโดน (แผนงานศาสนาวัฒนธรรมและนันทนาการ)</t>
  </si>
  <si>
    <t>ของ  องค์การบริหารส่วนตำบลหนองโดน (แผนงานงบกลาง)</t>
  </si>
  <si>
    <t>รวม</t>
  </si>
  <si>
    <t>ยอดยกมา</t>
  </si>
  <si>
    <t>รวมทุกแผนงาน</t>
  </si>
  <si>
    <t>รวมทุกแผน</t>
  </si>
  <si>
    <t>วัสดุเชื้อเพลิงและหล่อลื่น</t>
  </si>
  <si>
    <t>วัสดุคอมพิวเตอร์</t>
  </si>
  <si>
    <t>งานก่อสร้างโครงสร้างพื้นฐาน</t>
  </si>
  <si>
    <t>ของ  องค์การบริหารส่วนตำบลหนองโดน (แผนงานอุตสาหกรรมและการโยธา)</t>
  </si>
  <si>
    <t>(ลงชื่อ)..............................หัวหน้าเจ้าหน้าที่พัสดุ</t>
  </si>
  <si>
    <t>(ลงชื่อ)............................หัวหน้าเจ้าหน้าที่พัสดุ</t>
  </si>
  <si>
    <t>(ลงชื่อ)...............................หัวหน้าเจ้าหน้าที่พัสดุ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</si>
  <si>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</si>
  <si>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</si>
  <si>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</si>
  <si>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</si>
  <si>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</si>
  <si>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</si>
  <si>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</si>
  <si>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งานบริหารทั่วไป</t>
  </si>
  <si>
    <t xml:space="preserve"> นักวิชาการเงินและบัญชีชำนาญการ รักษาการแทน</t>
  </si>
  <si>
    <t xml:space="preserve">              (นางสาวสุวรรณา หยุยจันทึก)   </t>
  </si>
  <si>
    <t xml:space="preserve">                    ผู้อำนวยการกองคลัง</t>
  </si>
  <si>
    <t xml:space="preserve">        (ลงชื่อ)..................................... ปลัด อบต.</t>
  </si>
  <si>
    <t xml:space="preserve">                       (นายสุรชาติ  โผยขุนทด)</t>
  </si>
  <si>
    <t xml:space="preserve">             ปลัดองค์การบริหารส่วนตำบลหนองโดน</t>
  </si>
  <si>
    <t xml:space="preserve">       (ลงชื่อ)..................................... ปลัด อบต.</t>
  </si>
  <si>
    <t xml:space="preserve">            ปลัดองค์การบริหารส่วนตำบลหนองโดน</t>
  </si>
  <si>
    <t xml:space="preserve">         (ลงชื่อ)..................................... ปลัด อบต.</t>
  </si>
  <si>
    <t xml:space="preserve">              ปลัดองค์การบริหารส่วนตำบลหนองโดน</t>
  </si>
  <si>
    <t xml:space="preserve">          (ลงชื่อ)..................................... ปลัด อบต.</t>
  </si>
  <si>
    <t xml:space="preserve">                      (นายสุรชาติ  โผยขุนทด)</t>
  </si>
  <si>
    <t xml:space="preserve">          ปลัดองค์การบริหารส่วนตำบลหนองโดน</t>
  </si>
  <si>
    <t xml:space="preserve">                    (นายสุรชาติ  โผยขุนทด)</t>
  </si>
  <si>
    <t xml:space="preserve">           ปลัดองค์การบริหารส่วนตำบลหนองโดน</t>
  </si>
  <si>
    <t>(ลงชื่อ)................................หัวหน้าเจ้าหน้าที่พัสดุ</t>
  </si>
  <si>
    <t xml:space="preserve">             (ลงชื่อ)................................................ นายก อบต.</t>
  </si>
  <si>
    <t xml:space="preserve">   (ลงชื่อ)..................................หัวหน้าเจ้าหน้าที่พัสดุ</t>
  </si>
  <si>
    <t xml:space="preserve">              (ลงชื่อ)................................................ นายก อบต.</t>
  </si>
  <si>
    <t>(ลงชื่อ).....................................หัวหน้าเจ้าหน้าที่พัสดุ</t>
  </si>
  <si>
    <t>(ลงชื่อ)....................................หัวหน้าเจ้าหน้าที่พัสดุ</t>
  </si>
  <si>
    <t xml:space="preserve">     (ลงชื่อ)..................................... ปลัด อบต.</t>
  </si>
  <si>
    <t xml:space="preserve">         ปลัดองค์การบริหารส่วนตำบลหนองโดน</t>
  </si>
  <si>
    <t>(ลงชื่อ)......................................หัวหน้าเจ้าหน้าที่พัสดุ</t>
  </si>
  <si>
    <t xml:space="preserve">      (ลงชื่อ)..................................... ปลัด อบต.</t>
  </si>
  <si>
    <t xml:space="preserve">               (ลงชื่อ)................................................ นายก อบต.</t>
  </si>
  <si>
    <t xml:space="preserve">                     (นายสุรชาติ  โผยขุนทด)</t>
  </si>
  <si>
    <t xml:space="preserve">                                      (นายกุ่น  พิพิธกุล)</t>
  </si>
  <si>
    <t xml:space="preserve">                (ลงชื่อ)........................................... นายก อบต.</t>
  </si>
  <si>
    <t xml:space="preserve">                        (นายสุรชาติ  โผยขุนทด)</t>
  </si>
  <si>
    <t xml:space="preserve">                  ปลัดองค์การบริหารส่วนตำบลหนองโดน</t>
  </si>
  <si>
    <t>(ลงชื่อ)..................................หัวหน้าเจ้าหน้าที่พัสดุ</t>
  </si>
  <si>
    <t xml:space="preserve">                 ปลัดองค์การบริหารส่วนตำบลหนองโดน</t>
  </si>
  <si>
    <t xml:space="preserve">                           (นายสุรชาติ  โผยขุนทด)</t>
  </si>
  <si>
    <t xml:space="preserve">            (ลงชื่อ)................................................ นายก อบต.</t>
  </si>
  <si>
    <t>(ลงชื่อ).................................หัวหน้าเจ้าหน้าที่พัสดุ</t>
  </si>
  <si>
    <t xml:space="preserve">                 (ลงชื่อ)................................................ นายก อบต.</t>
  </si>
  <si>
    <t xml:space="preserve">                                        (นายกุ่น  พิพิธกุล)</t>
  </si>
  <si>
    <t xml:space="preserve">                                         (นายกุ่น  พิพิธกุล)</t>
  </si>
  <si>
    <t xml:space="preserve">      นายกองค์การบริหารส่วนตำบลหนองโดน</t>
  </si>
  <si>
    <t xml:space="preserve">    (ลงชื่อ)...................................หัวหน้าเจ้าหน้าที่พัสดุ</t>
  </si>
  <si>
    <t xml:space="preserve">       ปลัดองค์การบริหารส่วนตำบลหนองโดน</t>
  </si>
  <si>
    <t xml:space="preserve">    (ลงชื่อ).....................................หัวหน้าเจ้าหน้าที่พัสดุ</t>
  </si>
  <si>
    <t xml:space="preserve">      ปลัดองค์การบริหารส่วนตำบลหนองโดน</t>
  </si>
  <si>
    <t xml:space="preserve">     (ลงชื่อ).....................................หัวหน้าเจ้าหน้าที่พัสดุ</t>
  </si>
  <si>
    <t>(ลงชื่อ).......................................หัวหน้าเจ้าหน้าที่พัสดุ</t>
  </si>
  <si>
    <t>(ลงชื่อ)...................................หัวหน้าเจ้าหน้าที่พัสดุ</t>
  </si>
  <si>
    <t>(ลงชื่อ)..........................................หัวหน้าเจ้าหน้าที่พัสดุ</t>
  </si>
  <si>
    <t xml:space="preserve">           (ลงชื่อ)..................................... ปลัด อบต.</t>
  </si>
  <si>
    <t xml:space="preserve">    (ลงชื่อ)..................................... ปลัด อบต.</t>
  </si>
  <si>
    <t xml:space="preserve">               (ลงชื่อ)............................................ นายก อบต.</t>
  </si>
  <si>
    <t xml:space="preserve">             (ลงชื่อ).................................. ปลัด อบต.</t>
  </si>
  <si>
    <t xml:space="preserve">                          (นายสุรชาติ  โผยขุนทด)</t>
  </si>
  <si>
    <t xml:space="preserve">                ปลัดองค์การบริหารส่วนตำบลหนองโดน</t>
  </si>
  <si>
    <t>บริหารงานคลัง</t>
  </si>
  <si>
    <t xml:space="preserve"> (ลงชื่อ)................................................ นายก อบต.</t>
  </si>
  <si>
    <t xml:space="preserve">                               นายกองค์การบริหารส่วนตำบลหนองโดน</t>
  </si>
  <si>
    <t>(ลงชื่อ)................................................ นายก อบต.</t>
  </si>
  <si>
    <t xml:space="preserve"> (นายกุ่น  พิพิธกุล)</t>
  </si>
  <si>
    <t xml:space="preserve">           (นายกุ่น  พิพิธกุล)</t>
  </si>
  <si>
    <t xml:space="preserve">          (นายกุ่น  พิพิธกุล)</t>
  </si>
  <si>
    <t xml:space="preserve">         (นายกุ่น  พิพิธกุล)</t>
  </si>
  <si>
    <t xml:space="preserve">      (นายกุ่น  พิพิธกุล)</t>
  </si>
  <si>
    <t>แบบรายงานผลการดำเนินงานตามแผนการจัดหาพัสดุ  ประจำปีงบประมาณ พ.ศ. 2563</t>
  </si>
  <si>
    <t>ข้อมูล  ณ  วันที่  31  ธันวาคม  2562</t>
  </si>
  <si>
    <t>ข้อมูล  ณ  วันที่  30  มิถุนายน  2563</t>
  </si>
  <si>
    <t>ข้อมูล  ณ  วันที่  31 มีนาคม  2563</t>
  </si>
  <si>
    <t>ข้อมูล  ณ  วันที่  30 กันยายน  2563</t>
  </si>
  <si>
    <t xml:space="preserve"> ค่าโฆษณาและเผยแพร่</t>
  </si>
  <si>
    <t>ค่าเย็บหนังสือ เข้าปกหนังสือ และเอกสารต่างๆ ที่เกี่ยวข้อง</t>
  </si>
  <si>
    <t>ค่ารับวารสารและสิ่งพิมพ์</t>
  </si>
  <si>
    <t>ค่าใช้จ่ายในการจัดหาและค่าบริการระบบเชื่อมต่ออินเตอร์เน็ต</t>
  </si>
  <si>
    <t>ค่าใช้จ่ายในการดำเนินการดูแลรักษาที่สาธารณประโยชน์</t>
  </si>
  <si>
    <t>ค่าพวงมาลัย ช่อดอกไม้ กระเช้าดอกไม้และพวงมาลา</t>
  </si>
  <si>
    <t>โครงการจิตอาสาพระราชทาน เราทำความดีด้วยหัวใจ</t>
  </si>
  <si>
    <t>โครงการรณรงค์การเลือกตั้งทุกระดับ</t>
  </si>
  <si>
    <t>วัสดุไฟฟ้าแลพวิทยุ</t>
  </si>
  <si>
    <t>โต๊ะเอนกประสงค์</t>
  </si>
  <si>
    <t>ค่ารับรอง</t>
  </si>
  <si>
    <t>ค่าบำรุงรักษาและซ่อมแซม</t>
  </si>
  <si>
    <t>เครื่องดับเพลิง</t>
  </si>
  <si>
    <t>โครงการป้องกันและลดอุบัติเหตุทางถนนนในช่วงเทศกาลปีใหม่</t>
  </si>
  <si>
    <t>โครงการป้องกันและลดอุบัติเหตุทางถนนในช่วงเทศกาลสงกรานต์</t>
  </si>
  <si>
    <t>โครงการฝึกดับเพลิงเบื้องต้น</t>
  </si>
  <si>
    <t>โครงการวัคซีนเด็กจมน้ำ</t>
  </si>
  <si>
    <t>โครงการเสริมสร้างศักยภาพชุมชนด้านการป้องกันและบรรรเทาสาธารณภัย</t>
  </si>
  <si>
    <t>โครงการอบรมเชิงปฏิบัติการโรงเรียนปลอดภัยถ้ารู้เท่าทัน (อัคคีภัย)</t>
  </si>
  <si>
    <t>รายจ่ายเกี่ยวกับการรับรองและพิธีการ</t>
  </si>
  <si>
    <t>ค่ากำจัดสิ่งปฏิกูล</t>
  </si>
  <si>
    <t>ค่าโฆษณาและเผยแพร่</t>
  </si>
  <si>
    <t>ค่าจ้างเหมา</t>
  </si>
  <si>
    <t>ค่าใช้จ่ายในการดำเนินโครงการพัฒนาแหล่งน้ำหรือกำจัดผักตบชวา</t>
  </si>
  <si>
    <t>วัสดุเครื่องแต่งกาย</t>
  </si>
  <si>
    <t>วัสดุอื่น</t>
  </si>
  <si>
    <t>เครื่องคอมพิวเตอร์โน๊ตบุ๊ค</t>
  </si>
  <si>
    <t>เครื่องพิมพ์ชนิดเลเซอร์ หรือชนิด LED ขาวดำ</t>
  </si>
  <si>
    <t>โครงการป้องกันและเฝ้าระวังโรคระบาด</t>
  </si>
  <si>
    <t>โครงการรณรงค์ป้องกันและควบคุมโรคไข้เลือดออก</t>
  </si>
  <si>
    <t>โครงการสร้างเครือข่ายรักษ์สุขภาพ</t>
  </si>
  <si>
    <t xml:space="preserve">โครงการสัตว์ปลอดโรค คนปลอดภัยจากโรคพิษสุนัขบ้า </t>
  </si>
  <si>
    <t>วัสดถสำนักงาน</t>
  </si>
  <si>
    <t>วัสดุโฆษณาและเผยแพร่</t>
  </si>
  <si>
    <t>โครงการกิจกรรมผู้สูงวัยสานสายใยรักครอบครัว</t>
  </si>
  <si>
    <t>โครงการดูแลสุขภาพคนพิการในชุมชน</t>
  </si>
  <si>
    <t>โครงการเด็กวัยใส พ้นภัยในวัยเรียน</t>
  </si>
  <si>
    <t>โครงการแปรรูปผลิตภัณฑ์ชุมชน ผลผลิตทางการเกษตร</t>
  </si>
  <si>
    <t>โครงการผู้สูงวัยถ่ายทอดภูมิปัญญาไทยสู่ลูกหลาน</t>
  </si>
  <si>
    <t>โครงการพัฒนาคุณภาพชีวิตคนพิการ</t>
  </si>
  <si>
    <t>โครงการพัฒนาศักยภาพสตรีสู่อาเซียน</t>
  </si>
  <si>
    <t>โครงการพัฒนาส่งเสริมอาชีพสตรี</t>
  </si>
  <si>
    <t>โครงการส่งเสริมการพัฒนาอาชีพครอบครัวตามหลักปรัชญาเศรษฐกิจพอเพียง</t>
  </si>
  <si>
    <t>งานสวัสดิการสังคมและสังคมสงเคราะห์</t>
  </si>
  <si>
    <t>ค่าจ้างเหมาออกแบบ ค่ารับรองแบบ</t>
  </si>
  <si>
    <t>โครงการฝึกอบรมเพิ่มประสิทธิภาพเชิงปฏิบัติการตาม พรบ.ควบคุมอาคาร พ.ศ.2522 และ พรบ.ขุดดินถมดิน พ.ศ.2543</t>
  </si>
  <si>
    <t>วัสดุไฟฟ้าและวิทยุ</t>
  </si>
  <si>
    <t>วัสดุก่อสร้าง</t>
  </si>
  <si>
    <t>ค่าใช้จ่ายในการบริหารกำจัดขยะมูลฝอย</t>
  </si>
  <si>
    <t>โครงการฝึกอบรมให้ความรู้การคัดแยกขยะในครัวเรือน</t>
  </si>
  <si>
    <t>โครงการจัดทำแผนพัฒนาท้องถิ่นและการจัดทำแผนพัฒนาชุมชน</t>
  </si>
  <si>
    <t>โครงการป้องกันและแก้ไขปัญหายาเสพติดในโรงเรียนและชุมชน</t>
  </si>
  <si>
    <t>โครงการฝึกอบรมเพิ่อประสิทธิภาพในการปฏิบัติงานของ อบต.</t>
  </si>
  <si>
    <t>ค่าใช้จ่ายในการจัดงานประเพณีลอยกระทง</t>
  </si>
  <si>
    <t>ค่าใช้จ่ายในการดำเนินการส่งเสริมกิจกรรมทางพระพุทธศาสนา</t>
  </si>
  <si>
    <t>งานศาสนาวัฒนธรรมท้องถิ่น</t>
  </si>
  <si>
    <t>ก่อสร้างถนนคอนกรีตเสริมเหล็ก หมู่ที่ 5</t>
  </si>
  <si>
    <t>ก่อสร้างถนนคอนกรีตเสริมเหล็ก หมู่ที่ 1</t>
  </si>
  <si>
    <t>ก่อสร้างถนนคอนกรีตเสริมเหล็ก หมู่ที่ 2</t>
  </si>
  <si>
    <t>ก่อสร้างถนนคอนกรีตเสริมเหล็ก หมู่ที่ 10</t>
  </si>
  <si>
    <t>ก่อสร้างถนนคอนกรีตเสริมเหล็ก หมู่ที่ 11</t>
  </si>
  <si>
    <t>ก่อสร้างถนนคอนกรีตเสริมเหล็ก หมู่ที่ 3</t>
  </si>
  <si>
    <t>ก่อสร้างถนนคอนกรีตเสริมเหล็ก หมู่ที่ 4</t>
  </si>
  <si>
    <t>ซ่อมแซมลงลูกรัง หมู่ที่ 9</t>
  </si>
  <si>
    <t>ปรับเกรดลงลูกรัง หมู่ที่ 6</t>
  </si>
  <si>
    <t>ปรับเกรดลูกรัง หมู่ที่ 8</t>
  </si>
  <si>
    <t>ยอดยกไป</t>
  </si>
  <si>
    <t>1.รายการตั้งขึ้นใหม่</t>
  </si>
  <si>
    <t>1.โอนลด103,000</t>
  </si>
  <si>
    <t>1.โอนลด 100,000</t>
  </si>
  <si>
    <t>1.โอนลด80,000</t>
  </si>
  <si>
    <t>1.โอนลด 10,000</t>
  </si>
  <si>
    <t>1.โอนลด 5,000</t>
  </si>
  <si>
    <r>
      <t>1.โอนลด 20,000</t>
    </r>
    <r>
      <rPr>
        <sz val="10"/>
        <rFont val="TH Niramit AS"/>
      </rPr>
      <t xml:space="preserve"> 2. โอนลด 10,000  </t>
    </r>
    <r>
      <rPr>
        <sz val="11"/>
        <rFont val="TH Niramit AS"/>
      </rPr>
      <t xml:space="preserve">         </t>
    </r>
  </si>
  <si>
    <t>ค่าอาหารเสริม(นม)</t>
  </si>
  <si>
    <t>แบบรายงานผลการดำเนินงานตามแผนการจัดหาพัสดุ  ประจำปีงบประมาณ พ.ศ. 2564</t>
  </si>
  <si>
    <t>ข้อมูล  ณ  วันที่  31  ธันวาคม  2563</t>
  </si>
  <si>
    <t>ข้อมูล  ณ  วันที่  31 ธันวาคม  2563</t>
  </si>
  <si>
    <t>ข้อมูล  ณ  วันที่  31  มีนาคม  2564</t>
  </si>
  <si>
    <t>ข้อมูล  ณ  วันที่  30  มิถุนายน 2564</t>
  </si>
  <si>
    <t>ข้อมูล  ณ  วันที่  30  กันยายน 2564</t>
  </si>
  <si>
    <t>ต.ค.63 - ก.ย.64</t>
  </si>
  <si>
    <t>ต.ค.63 - ธ.ค.63</t>
  </si>
  <si>
    <t>ม.ค.64 - มี.ค.64</t>
  </si>
  <si>
    <t>เม.ย.64 - มิ.ย. 64</t>
  </si>
  <si>
    <t>ข้อมูล  ณ  วันที่  30  มิถุนายน  2564</t>
  </si>
  <si>
    <t>ข้อมูล  ณ  วันที่  30  กันยายน  2564</t>
  </si>
  <si>
    <t>เม.ย.64 - มิ.ย.64</t>
  </si>
  <si>
    <t>ก.ค.64 - ก.ย.64</t>
  </si>
  <si>
    <t>ข้อมูล  ณ  วันที่  30 มิถุนายน  2564</t>
  </si>
  <si>
    <t>ข้อมูล  ณ  วันที่  31  ธันวาคม 2563</t>
  </si>
  <si>
    <t>ข้อมูล  ณ  วันที่  31  มีนาคม 2564</t>
  </si>
  <si>
    <t>1แบบรายงานผลการดำเนินงานตามแผนการจัดหาพัสดุ  ประจำปีงบประมาณ พ.ศ. 2564</t>
  </si>
  <si>
    <t>แบบรายงานผลการดำเนินงานตามแผนการจัดหาพัสดุ  ประจำปีงบประมาณ 2564</t>
  </si>
  <si>
    <t>ค่าเต่าเผาขยะ ปูนอัดแรง</t>
  </si>
  <si>
    <t>1. รายการตั้งขึ้นใหม่</t>
  </si>
  <si>
    <t>ครุภัณฑ์คอมพิวเตอร์ เครื่องพมพ์ Multifuncti on เลเซอร์ หรือ LED สี</t>
  </si>
  <si>
    <t>ครุภัณฑ์โฆษณาและเผยแพร่ เครื่องอัลติมีเดียโปรเจคเตอร์</t>
  </si>
  <si>
    <t>1.โอนลด 88,000.-</t>
  </si>
  <si>
    <t>1.โอนลด 33,740.-</t>
  </si>
  <si>
    <t>1.โอนเพิ่ม 121,740</t>
  </si>
  <si>
    <t>1.โอนลด 50,000.-</t>
  </si>
  <si>
    <t>ค่าจ้างเหมากำจัดขยะมูลฝอยและสิ่งปฏิกูล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</si>
</sst>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H Niramit AS"/>
    </font>
    <font>
      <sz val="11"/>
      <name val="TH Niramit AS"/>
    </font>
    <font>
      <sz val="9"/>
      <name val="TH Niramit AS"/>
    </font>
    <font>
      <sz val="10"/>
      <name val="TH Niramit AS"/>
    </font>
    <font>
      <sz val="11"/>
      <name val="Angsana New"/>
      <family val="1"/>
    </font>
    <font>
      <sz val="12"/>
      <name val="TH Niramit AS"/>
    </font>
    <font>
      <sz val="10.5"/>
      <name val="TH Niramit AS"/>
    </font>
    <font>
      <sz val="14"/>
      <name val="TH Niramit AS"/>
    </font>
    <font>
      <sz val="7"/>
      <name val="TH Niramit AS"/>
    </font>
    <font>
      <sz val="7.5"/>
      <name val="TH Niramit AS"/>
    </font>
    <font>
      <sz val="8"/>
      <name val="TH Niramit AS"/>
    </font>
    <font>
      <sz val="6"/>
      <name val="TH Niramit AS"/>
    </font>
    <font>
      <sz val="11.5"/>
      <name val="TH Niramit AS"/>
    </font>
    <font>
      <sz val="13"/>
      <name val="TH Niramit AS"/>
    </font>
    <font>
      <sz val="11"/>
      <name val="Calibri"/>
      <family val="2"/>
    </font>
    <font>
      <sz val="11"/>
      <color theme="1"/>
      <name val="TH Niramit AS"/>
    </font>
    <font>
      <sz val="11"/>
      <color theme="0"/>
      <name val="TH Niramit AS"/>
    </font>
    <font>
      <sz val="11"/>
      <color theme="4" tint="-0.249977111117893"/>
      <name val="TH Niramit AS"/>
    </font>
    <font>
      <sz val="11"/>
      <name val="Adobe Arabic"/>
      <family val="1"/>
    </font>
    <font>
      <b/>
      <sz val="11"/>
      <color theme="1"/>
      <name val="TH Niramit AS"/>
    </font>
    <font>
      <b/>
      <sz val="11"/>
      <color theme="0" tint="-4.9989318521683403E-2"/>
      <name val="TH Niramit AS"/>
    </font>
    <font>
      <b/>
      <sz val="11"/>
      <color theme="0"/>
      <name val="TH Niramit AS"/>
    </font>
    <font>
      <sz val="11"/>
      <name val="Tahoma"/>
      <family val="2"/>
      <charset val="222"/>
      <scheme val="minor"/>
    </font>
    <font>
      <sz val="11"/>
      <color theme="0" tint="-4.9989318521683403E-2"/>
      <name val="TH Niramit A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3" fontId="3" fillId="0" borderId="11" xfId="1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43" fontId="3" fillId="0" borderId="11" xfId="1" quotePrefix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43" fontId="3" fillId="0" borderId="11" xfId="1" applyNumberFormat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5" fillId="0" borderId="11" xfId="0" applyFont="1" applyBorder="1"/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43" fontId="3" fillId="0" borderId="7" xfId="1" applyFont="1" applyBorder="1"/>
    <xf numFmtId="0" fontId="3" fillId="0" borderId="14" xfId="0" applyFont="1" applyBorder="1"/>
    <xf numFmtId="17" fontId="3" fillId="0" borderId="7" xfId="0" applyNumberFormat="1" applyFont="1" applyBorder="1" applyAlignment="1">
      <alignment horizontal="center"/>
    </xf>
    <xf numFmtId="0" fontId="6" fillId="0" borderId="0" xfId="0" applyFont="1" applyBorder="1"/>
    <xf numFmtId="187" fontId="6" fillId="0" borderId="0" xfId="1" applyNumberFormat="1" applyFont="1" applyBorder="1"/>
    <xf numFmtId="187" fontId="3" fillId="0" borderId="0" xfId="1" applyNumberFormat="1" applyFont="1" applyBorder="1"/>
    <xf numFmtId="187" fontId="3" fillId="0" borderId="11" xfId="1" applyNumberFormat="1" applyFont="1" applyBorder="1"/>
    <xf numFmtId="0" fontId="3" fillId="0" borderId="7" xfId="0" applyFont="1" applyBorder="1"/>
    <xf numFmtId="187" fontId="3" fillId="0" borderId="7" xfId="1" applyNumberFormat="1" applyFont="1" applyBorder="1"/>
    <xf numFmtId="0" fontId="3" fillId="0" borderId="1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3" fillId="0" borderId="12" xfId="1" applyFont="1" applyBorder="1"/>
    <xf numFmtId="43" fontId="3" fillId="0" borderId="11" xfId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8" fillId="0" borderId="2" xfId="1" applyFont="1" applyBorder="1" applyAlignment="1">
      <alignment horizontal="left" indent="1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43" fontId="3" fillId="0" borderId="0" xfId="1" applyFont="1" applyBorder="1"/>
    <xf numFmtId="0" fontId="11" fillId="0" borderId="11" xfId="0" applyFont="1" applyBorder="1"/>
    <xf numFmtId="2" fontId="3" fillId="0" borderId="11" xfId="0" applyNumberFormat="1" applyFont="1" applyBorder="1"/>
    <xf numFmtId="0" fontId="0" fillId="0" borderId="13" xfId="0" applyBorder="1"/>
    <xf numFmtId="0" fontId="0" fillId="0" borderId="11" xfId="0" applyBorder="1"/>
    <xf numFmtId="0" fontId="7" fillId="0" borderId="11" xfId="0" applyFont="1" applyBorder="1"/>
    <xf numFmtId="0" fontId="14" fillId="0" borderId="11" xfId="0" applyFont="1" applyBorder="1"/>
    <xf numFmtId="0" fontId="9" fillId="0" borderId="11" xfId="0" applyFont="1" applyBorder="1"/>
    <xf numFmtId="0" fontId="15" fillId="0" borderId="2" xfId="0" applyFont="1" applyBorder="1" applyAlignment="1">
      <alignment horizontal="left"/>
    </xf>
    <xf numFmtId="15" fontId="3" fillId="0" borderId="11" xfId="0" applyNumberFormat="1" applyFont="1" applyBorder="1"/>
    <xf numFmtId="0" fontId="3" fillId="0" borderId="11" xfId="0" applyFont="1" applyBorder="1" applyAlignment="1">
      <alignment horizontal="center" vertical="center"/>
    </xf>
    <xf numFmtId="0" fontId="12" fillId="0" borderId="7" xfId="0" applyFont="1" applyBorder="1"/>
    <xf numFmtId="0" fontId="16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5" fontId="5" fillId="0" borderId="0" xfId="0" quotePrefix="1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187" fontId="3" fillId="0" borderId="12" xfId="1" applyNumberFormat="1" applyFont="1" applyBorder="1"/>
    <xf numFmtId="43" fontId="3" fillId="0" borderId="12" xfId="1" applyNumberFormat="1" applyFont="1" applyBorder="1"/>
    <xf numFmtId="43" fontId="17" fillId="0" borderId="8" xfId="0" applyNumberFormat="1" applyFont="1" applyBorder="1"/>
    <xf numFmtId="0" fontId="17" fillId="0" borderId="4" xfId="0" applyFont="1" applyBorder="1" applyAlignment="1"/>
    <xf numFmtId="43" fontId="18" fillId="0" borderId="0" xfId="0" applyNumberFormat="1" applyFont="1" applyBorder="1"/>
    <xf numFmtId="43" fontId="3" fillId="0" borderId="0" xfId="0" applyNumberFormat="1" applyFont="1" applyBorder="1"/>
    <xf numFmtId="43" fontId="18" fillId="0" borderId="0" xfId="0" applyNumberFormat="1" applyFont="1" applyBorder="1" applyAlignment="1">
      <alignment horizontal="center"/>
    </xf>
    <xf numFmtId="43" fontId="3" fillId="0" borderId="8" xfId="1" applyFont="1" applyBorder="1"/>
    <xf numFmtId="0" fontId="3" fillId="0" borderId="15" xfId="0" applyFont="1" applyBorder="1" applyAlignment="1"/>
    <xf numFmtId="0" fontId="3" fillId="0" borderId="8" xfId="0" applyFont="1" applyBorder="1" applyAlignment="1"/>
    <xf numFmtId="187" fontId="3" fillId="0" borderId="8" xfId="1" applyNumberFormat="1" applyFont="1" applyBorder="1"/>
    <xf numFmtId="0" fontId="3" fillId="0" borderId="8" xfId="0" applyFont="1" applyBorder="1"/>
    <xf numFmtId="0" fontId="0" fillId="0" borderId="8" xfId="0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43" fontId="17" fillId="0" borderId="0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0" fontId="0" fillId="0" borderId="0" xfId="0" applyBorder="1"/>
    <xf numFmtId="0" fontId="10" fillId="0" borderId="12" xfId="0" applyFont="1" applyBorder="1"/>
    <xf numFmtId="43" fontId="3" fillId="0" borderId="6" xfId="1" applyFont="1" applyBorder="1"/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" fontId="3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43" fontId="18" fillId="0" borderId="8" xfId="0" applyNumberFormat="1" applyFont="1" applyBorder="1"/>
    <xf numFmtId="0" fontId="3" fillId="0" borderId="2" xfId="0" applyFont="1" applyBorder="1" applyAlignment="1">
      <alignment horizontal="center" vertical="center"/>
    </xf>
    <xf numFmtId="43" fontId="3" fillId="0" borderId="11" xfId="1" quotePrefix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7" fontId="3" fillId="0" borderId="7" xfId="1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3" fontId="17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3" fontId="18" fillId="0" borderId="8" xfId="0" applyNumberFormat="1" applyFont="1" applyBorder="1" applyAlignment="1">
      <alignment horizontal="center"/>
    </xf>
    <xf numFmtId="15" fontId="5" fillId="0" borderId="8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18" fillId="0" borderId="8" xfId="0" applyNumberFormat="1" applyFont="1" applyBorder="1" applyAlignment="1"/>
    <xf numFmtId="43" fontId="3" fillId="0" borderId="7" xfId="1" applyNumberFormat="1" applyFont="1" applyBorder="1"/>
    <xf numFmtId="0" fontId="3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7" xfId="0" applyFont="1" applyBorder="1"/>
    <xf numFmtId="0" fontId="4" fillId="0" borderId="11" xfId="0" applyFont="1" applyBorder="1" applyAlignment="1">
      <alignment vertical="center" wrapText="1"/>
    </xf>
    <xf numFmtId="43" fontId="0" fillId="0" borderId="11" xfId="1" applyFont="1" applyBorder="1"/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43" fontId="3" fillId="0" borderId="11" xfId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43" fontId="3" fillId="0" borderId="11" xfId="1" quotePrefix="1" applyFont="1" applyBorder="1" applyAlignment="1">
      <alignment horizontal="center" vertical="top" wrapText="1"/>
    </xf>
    <xf numFmtId="17" fontId="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3" fontId="3" fillId="0" borderId="11" xfId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17" fontId="3" fillId="0" borderId="1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3" fontId="3" fillId="0" borderId="11" xfId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43" fontId="3" fillId="0" borderId="10" xfId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43" fontId="3" fillId="0" borderId="11" xfId="1" quotePrefix="1" applyFont="1" applyBorder="1" applyAlignment="1">
      <alignment horizontal="center" vertical="top"/>
    </xf>
    <xf numFmtId="17" fontId="3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43" fontId="3" fillId="0" borderId="10" xfId="1" applyFont="1" applyBorder="1" applyAlignment="1">
      <alignment horizontal="center" vertical="top"/>
    </xf>
    <xf numFmtId="43" fontId="3" fillId="0" borderId="2" xfId="1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43" fontId="19" fillId="0" borderId="11" xfId="1" applyFont="1" applyBorder="1" applyAlignment="1">
      <alignment vertical="top"/>
    </xf>
    <xf numFmtId="43" fontId="3" fillId="0" borderId="12" xfId="1" applyFont="1" applyBorder="1" applyAlignment="1">
      <alignment horizontal="center" vertical="top"/>
    </xf>
    <xf numFmtId="43" fontId="3" fillId="0" borderId="12" xfId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3" fontId="3" fillId="0" borderId="12" xfId="1" applyFont="1" applyBorder="1" applyAlignment="1">
      <alignment vertical="top" wrapText="1"/>
    </xf>
    <xf numFmtId="0" fontId="20" fillId="0" borderId="2" xfId="0" applyFont="1" applyBorder="1" applyAlignment="1">
      <alignment horizontal="center" vertical="top"/>
    </xf>
    <xf numFmtId="43" fontId="3" fillId="0" borderId="13" xfId="1" quotePrefix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43" fontId="3" fillId="0" borderId="13" xfId="1" applyFont="1" applyBorder="1" applyAlignment="1">
      <alignment horizontal="center" vertical="top"/>
    </xf>
    <xf numFmtId="43" fontId="3" fillId="0" borderId="11" xfId="0" applyNumberFormat="1" applyFont="1" applyBorder="1" applyAlignment="1">
      <alignment horizontal="center" vertical="top"/>
    </xf>
    <xf numFmtId="187" fontId="3" fillId="0" borderId="11" xfId="1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2" fillId="0" borderId="11" xfId="0" applyFont="1" applyBorder="1" applyAlignment="1">
      <alignment horizontal="center" vertical="top" wrapText="1"/>
    </xf>
    <xf numFmtId="43" fontId="3" fillId="0" borderId="2" xfId="1" applyFont="1" applyBorder="1" applyAlignment="1">
      <alignment vertical="top"/>
    </xf>
    <xf numFmtId="0" fontId="3" fillId="0" borderId="10" xfId="0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43" fontId="17" fillId="0" borderId="11" xfId="1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3" fontId="3" fillId="0" borderId="7" xfId="1" applyFont="1" applyBorder="1" applyAlignment="1">
      <alignment vertical="top"/>
    </xf>
    <xf numFmtId="0" fontId="3" fillId="0" borderId="14" xfId="0" applyFont="1" applyBorder="1" applyAlignment="1">
      <alignment vertical="top"/>
    </xf>
    <xf numFmtId="43" fontId="2" fillId="0" borderId="7" xfId="1" quotePrefix="1" applyFont="1" applyBorder="1" applyAlignment="1">
      <alignment horizontal="center" vertical="top"/>
    </xf>
    <xf numFmtId="15" fontId="5" fillId="0" borderId="11" xfId="0" quotePrefix="1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43" fontId="3" fillId="0" borderId="2" xfId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2" xfId="0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43" fontId="2" fillId="0" borderId="2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17" fillId="0" borderId="8" xfId="1" applyFont="1" applyBorder="1"/>
    <xf numFmtId="43" fontId="17" fillId="0" borderId="0" xfId="1" applyFont="1" applyBorder="1"/>
    <xf numFmtId="43" fontId="3" fillId="0" borderId="0" xfId="1" applyFont="1" applyBorder="1" applyAlignment="1">
      <alignment horizontal="center"/>
    </xf>
    <xf numFmtId="43" fontId="0" fillId="0" borderId="0" xfId="1" applyFont="1"/>
    <xf numFmtId="43" fontId="17" fillId="0" borderId="8" xfId="1" applyFont="1" applyBorder="1" applyAlignment="1">
      <alignment vertical="center"/>
    </xf>
    <xf numFmtId="43" fontId="6" fillId="0" borderId="0" xfId="1" applyFont="1" applyBorder="1"/>
    <xf numFmtId="43" fontId="3" fillId="0" borderId="11" xfId="1" applyFont="1" applyBorder="1" applyAlignment="1">
      <alignment horizontal="right" vertical="top"/>
    </xf>
    <xf numFmtId="43" fontId="3" fillId="0" borderId="11" xfId="1" quotePrefix="1" applyFont="1" applyBorder="1" applyAlignment="1">
      <alignment horizontal="right" vertical="top"/>
    </xf>
    <xf numFmtId="43" fontId="3" fillId="0" borderId="9" xfId="1" applyFont="1" applyBorder="1" applyAlignment="1">
      <alignment horizontal="right" vertical="top"/>
    </xf>
    <xf numFmtId="43" fontId="3" fillId="0" borderId="2" xfId="0" applyNumberFormat="1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2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3" fillId="0" borderId="6" xfId="1" applyFont="1" applyBorder="1" applyAlignment="1">
      <alignment horizontal="right" vertical="center"/>
    </xf>
    <xf numFmtId="43" fontId="3" fillId="0" borderId="13" xfId="1" quotePrefix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3" fillId="0" borderId="11" xfId="1" applyFont="1" applyBorder="1" applyAlignment="1">
      <alignment horizontal="right" vertical="center"/>
    </xf>
    <xf numFmtId="43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43" fontId="3" fillId="0" borderId="11" xfId="1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3" fontId="21" fillId="0" borderId="8" xfId="0" applyNumberFormat="1" applyFont="1" applyBorder="1" applyAlignment="1">
      <alignment vertical="center"/>
    </xf>
    <xf numFmtId="43" fontId="21" fillId="0" borderId="8" xfId="1" applyFont="1" applyBorder="1" applyAlignment="1">
      <alignment horizontal="right" vertical="center"/>
    </xf>
    <xf numFmtId="43" fontId="23" fillId="0" borderId="8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43" fontId="21" fillId="0" borderId="3" xfId="0" applyNumberFormat="1" applyFont="1" applyBorder="1" applyAlignment="1">
      <alignment vertical="center"/>
    </xf>
    <xf numFmtId="43" fontId="21" fillId="0" borderId="0" xfId="1" applyFont="1" applyBorder="1" applyAlignment="1">
      <alignment horizontal="right" vertical="center"/>
    </xf>
    <xf numFmtId="43" fontId="21" fillId="0" borderId="0" xfId="0" applyNumberFormat="1" applyFont="1" applyBorder="1" applyAlignment="1">
      <alignment vertical="center"/>
    </xf>
    <xf numFmtId="43" fontId="23" fillId="0" borderId="0" xfId="0" applyNumberFormat="1" applyFont="1" applyBorder="1" applyAlignment="1">
      <alignment vertical="center"/>
    </xf>
    <xf numFmtId="43" fontId="17" fillId="0" borderId="0" xfId="1" applyFont="1" applyAlignment="1">
      <alignment horizontal="right" vertical="center"/>
    </xf>
    <xf numFmtId="43" fontId="3" fillId="0" borderId="0" xfId="1" applyFont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187" fontId="3" fillId="0" borderId="0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43" fontId="2" fillId="0" borderId="8" xfId="1" applyFont="1" applyBorder="1" applyAlignment="1">
      <alignment horizontal="right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3" fontId="3" fillId="0" borderId="11" xfId="1" quotePrefix="1" applyFont="1" applyBorder="1" applyAlignment="1">
      <alignment horizontal="right" vertical="center"/>
    </xf>
    <xf numFmtId="187" fontId="3" fillId="0" borderId="11" xfId="1" applyNumberFormat="1" applyFont="1" applyBorder="1" applyAlignment="1">
      <alignment vertical="center"/>
    </xf>
    <xf numFmtId="43" fontId="3" fillId="0" borderId="7" xfId="1" applyFont="1" applyBorder="1" applyAlignment="1">
      <alignment horizontal="right" vertical="center"/>
    </xf>
    <xf numFmtId="17" fontId="3" fillId="0" borderId="7" xfId="0" applyNumberFormat="1" applyFont="1" applyBorder="1" applyAlignment="1">
      <alignment horizontal="center" vertical="center"/>
    </xf>
    <xf numFmtId="43" fontId="2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43" fontId="22" fillId="0" borderId="8" xfId="0" applyNumberFormat="1" applyFont="1" applyBorder="1" applyAlignment="1">
      <alignment vertical="center"/>
    </xf>
    <xf numFmtId="43" fontId="21" fillId="0" borderId="3" xfId="1" applyFont="1" applyBorder="1" applyAlignment="1">
      <alignment horizontal="right" vertical="center"/>
    </xf>
    <xf numFmtId="43" fontId="2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3" fillId="0" borderId="11" xfId="1" quotePrefix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43" fontId="2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1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43" fontId="17" fillId="0" borderId="0" xfId="0" applyNumberFormat="1" applyFont="1" applyBorder="1" applyAlignment="1">
      <alignment vertical="center"/>
    </xf>
    <xf numFmtId="43" fontId="17" fillId="0" borderId="0" xfId="1" applyFont="1" applyBorder="1" applyAlignment="1">
      <alignment horizontal="right" vertical="center"/>
    </xf>
    <xf numFmtId="43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17" fillId="0" borderId="0" xfId="1" applyFont="1" applyBorder="1" applyAlignment="1">
      <alignment vertical="center"/>
    </xf>
    <xf numFmtId="0" fontId="17" fillId="0" borderId="0" xfId="0" applyFont="1"/>
    <xf numFmtId="0" fontId="3" fillId="0" borderId="12" xfId="0" applyFont="1" applyBorder="1" applyAlignment="1">
      <alignment horizontal="left" vertical="top" wrapText="1"/>
    </xf>
    <xf numFmtId="188" fontId="17" fillId="0" borderId="0" xfId="0" applyNumberFormat="1" applyFont="1" applyBorder="1"/>
    <xf numFmtId="43" fontId="2" fillId="0" borderId="8" xfId="0" applyNumberFormat="1" applyFont="1" applyBorder="1" applyAlignment="1">
      <alignment horizontal="right"/>
    </xf>
    <xf numFmtId="188" fontId="2" fillId="0" borderId="8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43" fontId="2" fillId="0" borderId="8" xfId="0" applyNumberFormat="1" applyFont="1" applyBorder="1" applyAlignment="1">
      <alignment horizontal="center"/>
    </xf>
    <xf numFmtId="43" fontId="8" fillId="0" borderId="2" xfId="1" applyFont="1" applyBorder="1" applyAlignment="1">
      <alignment horizontal="left" vertical="top"/>
    </xf>
    <xf numFmtId="43" fontId="2" fillId="0" borderId="8" xfId="1" applyFont="1" applyBorder="1" applyAlignment="1">
      <alignment horizontal="center"/>
    </xf>
    <xf numFmtId="0" fontId="12" fillId="0" borderId="11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43" fontId="17" fillId="0" borderId="8" xfId="0" applyNumberFormat="1" applyFont="1" applyBorder="1" applyAlignment="1">
      <alignment vertical="top"/>
    </xf>
    <xf numFmtId="43" fontId="17" fillId="0" borderId="8" xfId="1" applyFont="1" applyBorder="1" applyAlignment="1">
      <alignment vertical="top"/>
    </xf>
    <xf numFmtId="0" fontId="3" fillId="0" borderId="8" xfId="0" applyFont="1" applyBorder="1" applyAlignment="1">
      <alignment vertical="top"/>
    </xf>
    <xf numFmtId="187" fontId="3" fillId="0" borderId="7" xfId="1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7" fillId="0" borderId="4" xfId="0" applyFont="1" applyBorder="1" applyAlignment="1">
      <alignment horizontal="right" vertical="top"/>
    </xf>
    <xf numFmtId="0" fontId="17" fillId="0" borderId="5" xfId="0" applyFont="1" applyBorder="1" applyAlignment="1">
      <alignment horizontal="right" vertical="top"/>
    </xf>
    <xf numFmtId="0" fontId="17" fillId="0" borderId="15" xfId="0" applyFont="1" applyBorder="1" applyAlignment="1">
      <alignment horizontal="right" vertical="top"/>
    </xf>
    <xf numFmtId="43" fontId="18" fillId="0" borderId="8" xfId="0" applyNumberFormat="1" applyFont="1" applyBorder="1" applyAlignment="1">
      <alignment vertical="top"/>
    </xf>
    <xf numFmtId="0" fontId="13" fillId="0" borderId="2" xfId="0" applyFont="1" applyBorder="1" applyAlignment="1">
      <alignment horizontal="center" vertical="top" wrapText="1"/>
    </xf>
    <xf numFmtId="43" fontId="3" fillId="0" borderId="2" xfId="1" applyFont="1" applyBorder="1" applyAlignment="1">
      <alignment horizontal="center" vertical="top" wrapText="1"/>
    </xf>
    <xf numFmtId="43" fontId="3" fillId="0" borderId="2" xfId="1" quotePrefix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3" fontId="3" fillId="0" borderId="0" xfId="1" quotePrefix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43" fontId="3" fillId="0" borderId="2" xfId="1" quotePrefix="1" applyFont="1" applyBorder="1" applyAlignment="1">
      <alignment horizontal="center" vertical="top"/>
    </xf>
    <xf numFmtId="43" fontId="3" fillId="0" borderId="0" xfId="1" quotePrefix="1" applyFont="1" applyBorder="1" applyAlignment="1">
      <alignment horizontal="center" vertical="top"/>
    </xf>
    <xf numFmtId="43" fontId="3" fillId="0" borderId="12" xfId="1" quotePrefix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5" xfId="0" applyFont="1" applyBorder="1" applyAlignment="1"/>
    <xf numFmtId="43" fontId="3" fillId="0" borderId="2" xfId="1" applyFont="1" applyBorder="1" applyAlignment="1">
      <alignment horizontal="center" vertical="top"/>
    </xf>
    <xf numFmtId="43" fontId="17" fillId="0" borderId="8" xfId="0" applyNumberFormat="1" applyFont="1" applyBorder="1" applyAlignment="1">
      <alignment horizontal="right" vertical="top"/>
    </xf>
    <xf numFmtId="43" fontId="18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43" fontId="18" fillId="0" borderId="8" xfId="0" applyNumberFormat="1" applyFont="1" applyBorder="1" applyAlignment="1">
      <alignment horizontal="center" vertical="top"/>
    </xf>
    <xf numFmtId="15" fontId="5" fillId="0" borderId="8" xfId="0" quotePrefix="1" applyNumberFormat="1" applyFont="1" applyBorder="1" applyAlignment="1">
      <alignment horizontal="center" vertical="top"/>
    </xf>
    <xf numFmtId="188" fontId="17" fillId="0" borderId="8" xfId="0" applyNumberFormat="1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43" fontId="3" fillId="0" borderId="13" xfId="1" applyFont="1" applyBorder="1" applyAlignment="1">
      <alignment vertical="top"/>
    </xf>
    <xf numFmtId="43" fontId="3" fillId="0" borderId="11" xfId="1" quotePrefix="1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15" fontId="5" fillId="0" borderId="11" xfId="0" quotePrefix="1" applyNumberFormat="1" applyFont="1" applyBorder="1" applyAlignment="1">
      <alignment horizontal="left" vertical="top" wrapText="1"/>
    </xf>
    <xf numFmtId="17" fontId="3" fillId="0" borderId="13" xfId="0" applyNumberFormat="1" applyFont="1" applyBorder="1" applyAlignment="1">
      <alignment horizontal="center" vertical="top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1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4" xfId="0" applyFont="1" applyBorder="1" applyAlignment="1">
      <alignment horizontal="right" vertical="top"/>
    </xf>
    <xf numFmtId="0" fontId="17" fillId="0" borderId="5" xfId="0" applyFont="1" applyBorder="1" applyAlignment="1">
      <alignment horizontal="right" vertical="top"/>
    </xf>
    <xf numFmtId="0" fontId="17" fillId="0" borderId="15" xfId="0" applyFont="1" applyBorder="1" applyAlignment="1">
      <alignment horizontal="right" vertical="top"/>
    </xf>
    <xf numFmtId="0" fontId="17" fillId="0" borderId="8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opLeftCell="A100" zoomScale="110" zoomScaleNormal="110" workbookViewId="0">
      <selection activeCell="N110" sqref="N110"/>
    </sheetView>
  </sheetViews>
  <sheetFormatPr defaultRowHeight="18"/>
  <cols>
    <col min="1" max="1" width="5" style="260" customWidth="1"/>
    <col min="2" max="2" width="31.25" style="260" customWidth="1"/>
    <col min="3" max="3" width="9.875" style="260" customWidth="1"/>
    <col min="4" max="4" width="9" style="260"/>
    <col min="5" max="5" width="10.5" style="260" customWidth="1"/>
    <col min="6" max="6" width="10.875" style="260" customWidth="1"/>
    <col min="7" max="11" width="3.25" style="260" customWidth="1"/>
    <col min="12" max="12" width="9.625" style="293" customWidth="1"/>
    <col min="13" max="13" width="10.375" style="260" customWidth="1"/>
    <col min="14" max="14" width="10.125" style="260" customWidth="1"/>
    <col min="15" max="15" width="9.875" style="260" customWidth="1"/>
    <col min="16" max="16384" width="9" style="260"/>
  </cols>
  <sheetData>
    <row r="1" spans="1:1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>
      <c r="A3" s="385" t="s">
        <v>217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>
      <c r="A4" s="385" t="s">
        <v>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5">
      <c r="A5" s="386" t="s">
        <v>218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</row>
    <row r="6" spans="1:15">
      <c r="A6" s="261" t="s">
        <v>3</v>
      </c>
      <c r="B6" s="261" t="s">
        <v>4</v>
      </c>
      <c r="C6" s="262" t="s">
        <v>5</v>
      </c>
      <c r="D6" s="261" t="s">
        <v>6</v>
      </c>
      <c r="E6" s="262" t="s">
        <v>7</v>
      </c>
      <c r="F6" s="261" t="s">
        <v>8</v>
      </c>
      <c r="G6" s="387" t="s">
        <v>9</v>
      </c>
      <c r="H6" s="388"/>
      <c r="I6" s="388"/>
      <c r="J6" s="388"/>
      <c r="K6" s="388"/>
      <c r="L6" s="263" t="s">
        <v>10</v>
      </c>
      <c r="M6" s="261" t="s">
        <v>11</v>
      </c>
      <c r="N6" s="261" t="s">
        <v>12</v>
      </c>
      <c r="O6" s="264" t="s">
        <v>13</v>
      </c>
    </row>
    <row r="7" spans="1:15">
      <c r="A7" s="265"/>
      <c r="B7" s="265"/>
      <c r="C7" s="265" t="s">
        <v>14</v>
      </c>
      <c r="D7" s="265"/>
      <c r="E7" s="266"/>
      <c r="F7" s="265" t="s">
        <v>15</v>
      </c>
      <c r="G7" s="267">
        <v>1</v>
      </c>
      <c r="H7" s="267">
        <v>2</v>
      </c>
      <c r="I7" s="267">
        <v>3</v>
      </c>
      <c r="J7" s="267">
        <v>4</v>
      </c>
      <c r="K7" s="268">
        <v>5</v>
      </c>
      <c r="L7" s="269" t="s">
        <v>7</v>
      </c>
      <c r="M7" s="265" t="s">
        <v>7</v>
      </c>
      <c r="N7" s="265" t="s">
        <v>16</v>
      </c>
      <c r="O7" s="270"/>
    </row>
    <row r="8" spans="1:15">
      <c r="A8" s="106">
        <v>1</v>
      </c>
      <c r="B8" s="98" t="s">
        <v>163</v>
      </c>
      <c r="C8" s="101" t="s">
        <v>73</v>
      </c>
      <c r="D8" s="106" t="s">
        <v>17</v>
      </c>
      <c r="E8" s="271">
        <v>60000</v>
      </c>
      <c r="F8" s="101" t="s">
        <v>223</v>
      </c>
      <c r="G8" s="117"/>
      <c r="H8" s="98"/>
      <c r="I8" s="97"/>
      <c r="J8" s="117"/>
      <c r="K8" s="106"/>
      <c r="L8" s="272">
        <f>200</f>
        <v>200</v>
      </c>
      <c r="M8" s="271">
        <f t="shared" ref="M8:M19" si="0">+E8-L8</f>
        <v>59800</v>
      </c>
      <c r="N8" s="103" t="s">
        <v>224</v>
      </c>
      <c r="O8" s="98"/>
    </row>
    <row r="9" spans="1:15">
      <c r="A9" s="101">
        <v>2</v>
      </c>
      <c r="B9" s="96" t="s">
        <v>19</v>
      </c>
      <c r="C9" s="101" t="s">
        <v>73</v>
      </c>
      <c r="D9" s="101" t="s">
        <v>17</v>
      </c>
      <c r="E9" s="113">
        <v>99000</v>
      </c>
      <c r="F9" s="101" t="s">
        <v>223</v>
      </c>
      <c r="G9" s="118"/>
      <c r="H9" s="96"/>
      <c r="I9" s="111"/>
      <c r="J9" s="118"/>
      <c r="K9" s="101"/>
      <c r="L9" s="273">
        <f>8250+8250</f>
        <v>16500</v>
      </c>
      <c r="M9" s="113">
        <f t="shared" si="0"/>
        <v>82500</v>
      </c>
      <c r="N9" s="103" t="s">
        <v>224</v>
      </c>
      <c r="O9" s="96"/>
    </row>
    <row r="10" spans="1:15">
      <c r="A10" s="101">
        <v>3</v>
      </c>
      <c r="B10" s="96" t="s">
        <v>18</v>
      </c>
      <c r="C10" s="101" t="s">
        <v>73</v>
      </c>
      <c r="D10" s="101" t="s">
        <v>17</v>
      </c>
      <c r="E10" s="113">
        <v>5000</v>
      </c>
      <c r="F10" s="101" t="s">
        <v>223</v>
      </c>
      <c r="G10" s="118"/>
      <c r="H10" s="96"/>
      <c r="I10" s="111"/>
      <c r="J10" s="118"/>
      <c r="K10" s="101"/>
      <c r="L10" s="274"/>
      <c r="M10" s="113">
        <f t="shared" si="0"/>
        <v>5000</v>
      </c>
      <c r="N10" s="103" t="s">
        <v>224</v>
      </c>
      <c r="O10" s="275"/>
    </row>
    <row r="11" spans="1:15">
      <c r="A11" s="101">
        <v>4</v>
      </c>
      <c r="B11" s="96" t="s">
        <v>143</v>
      </c>
      <c r="C11" s="101" t="s">
        <v>73</v>
      </c>
      <c r="D11" s="101" t="s">
        <v>17</v>
      </c>
      <c r="E11" s="113">
        <v>40000</v>
      </c>
      <c r="F11" s="101" t="s">
        <v>223</v>
      </c>
      <c r="G11" s="118"/>
      <c r="H11" s="96"/>
      <c r="I11" s="111"/>
      <c r="J11" s="118"/>
      <c r="K11" s="101"/>
      <c r="L11" s="274"/>
      <c r="M11" s="113">
        <f t="shared" si="0"/>
        <v>40000</v>
      </c>
      <c r="N11" s="103" t="s">
        <v>224</v>
      </c>
      <c r="O11" s="275"/>
    </row>
    <row r="12" spans="1:15">
      <c r="A12" s="101">
        <v>5</v>
      </c>
      <c r="B12" s="96" t="s">
        <v>144</v>
      </c>
      <c r="C12" s="101" t="s">
        <v>73</v>
      </c>
      <c r="D12" s="101" t="s">
        <v>17</v>
      </c>
      <c r="E12" s="113">
        <v>10000</v>
      </c>
      <c r="F12" s="101" t="s">
        <v>223</v>
      </c>
      <c r="G12" s="118"/>
      <c r="H12" s="96"/>
      <c r="I12" s="111"/>
      <c r="J12" s="118"/>
      <c r="K12" s="101"/>
      <c r="L12" s="274">
        <f>310+300</f>
        <v>610</v>
      </c>
      <c r="M12" s="113">
        <f t="shared" si="0"/>
        <v>9390</v>
      </c>
      <c r="N12" s="103" t="s">
        <v>224</v>
      </c>
      <c r="O12" s="96"/>
    </row>
    <row r="13" spans="1:15">
      <c r="A13" s="101">
        <v>6</v>
      </c>
      <c r="B13" s="96" t="s">
        <v>161</v>
      </c>
      <c r="C13" s="101" t="s">
        <v>73</v>
      </c>
      <c r="D13" s="101" t="s">
        <v>17</v>
      </c>
      <c r="E13" s="113">
        <v>100000</v>
      </c>
      <c r="F13" s="101" t="s">
        <v>223</v>
      </c>
      <c r="G13" s="118"/>
      <c r="H13" s="96"/>
      <c r="I13" s="111"/>
      <c r="J13" s="118"/>
      <c r="K13" s="101"/>
      <c r="L13" s="274">
        <f>1000+275+4410</f>
        <v>5685</v>
      </c>
      <c r="M13" s="113">
        <f t="shared" si="0"/>
        <v>94315</v>
      </c>
      <c r="N13" s="103" t="s">
        <v>224</v>
      </c>
      <c r="O13" s="96"/>
    </row>
    <row r="14" spans="1:15" ht="36">
      <c r="A14" s="101">
        <v>7</v>
      </c>
      <c r="B14" s="109" t="s">
        <v>145</v>
      </c>
      <c r="C14" s="101" t="s">
        <v>73</v>
      </c>
      <c r="D14" s="101" t="s">
        <v>17</v>
      </c>
      <c r="E14" s="113">
        <v>15000</v>
      </c>
      <c r="F14" s="101" t="s">
        <v>223</v>
      </c>
      <c r="G14" s="118"/>
      <c r="H14" s="96"/>
      <c r="I14" s="111"/>
      <c r="J14" s="96"/>
      <c r="K14" s="101"/>
      <c r="L14" s="277"/>
      <c r="M14" s="113">
        <f t="shared" si="0"/>
        <v>15000</v>
      </c>
      <c r="N14" s="103" t="s">
        <v>224</v>
      </c>
      <c r="O14" s="101"/>
    </row>
    <row r="15" spans="1:15">
      <c r="A15" s="101">
        <v>8</v>
      </c>
      <c r="B15" s="96" t="s">
        <v>146</v>
      </c>
      <c r="C15" s="101" t="s">
        <v>73</v>
      </c>
      <c r="D15" s="101" t="s">
        <v>17</v>
      </c>
      <c r="E15" s="113">
        <v>50000</v>
      </c>
      <c r="F15" s="101" t="s">
        <v>223</v>
      </c>
      <c r="G15" s="118"/>
      <c r="H15" s="96"/>
      <c r="I15" s="111"/>
      <c r="J15" s="96"/>
      <c r="K15" s="101"/>
      <c r="L15" s="277"/>
      <c r="M15" s="113">
        <f t="shared" si="0"/>
        <v>50000</v>
      </c>
      <c r="N15" s="103" t="s">
        <v>224</v>
      </c>
      <c r="O15" s="275"/>
    </row>
    <row r="16" spans="1:15">
      <c r="A16" s="101">
        <v>9</v>
      </c>
      <c r="B16" s="96" t="s">
        <v>20</v>
      </c>
      <c r="C16" s="101" t="s">
        <v>73</v>
      </c>
      <c r="D16" s="101" t="s">
        <v>17</v>
      </c>
      <c r="E16" s="113">
        <v>70000</v>
      </c>
      <c r="F16" s="101" t="s">
        <v>223</v>
      </c>
      <c r="G16" s="118"/>
      <c r="H16" s="96"/>
      <c r="I16" s="111"/>
      <c r="J16" s="96"/>
      <c r="K16" s="101"/>
      <c r="L16" s="278"/>
      <c r="M16" s="113">
        <f t="shared" si="0"/>
        <v>70000</v>
      </c>
      <c r="N16" s="103" t="s">
        <v>224</v>
      </c>
      <c r="O16" s="96"/>
    </row>
    <row r="17" spans="1:15">
      <c r="A17" s="101">
        <v>10</v>
      </c>
      <c r="B17" s="96" t="s">
        <v>147</v>
      </c>
      <c r="C17" s="101" t="s">
        <v>73</v>
      </c>
      <c r="D17" s="101" t="s">
        <v>17</v>
      </c>
      <c r="E17" s="113">
        <v>5000</v>
      </c>
      <c r="F17" s="101" t="s">
        <v>223</v>
      </c>
      <c r="G17" s="118"/>
      <c r="H17" s="96"/>
      <c r="I17" s="111"/>
      <c r="J17" s="96"/>
      <c r="K17" s="101"/>
      <c r="L17" s="277">
        <f>1000+800+1000</f>
        <v>2800</v>
      </c>
      <c r="M17" s="113">
        <f t="shared" si="0"/>
        <v>2200</v>
      </c>
      <c r="N17" s="103" t="s">
        <v>224</v>
      </c>
      <c r="O17" s="96"/>
    </row>
    <row r="18" spans="1:15">
      <c r="A18" s="101">
        <v>11</v>
      </c>
      <c r="B18" s="279" t="s">
        <v>148</v>
      </c>
      <c r="C18" s="101" t="s">
        <v>73</v>
      </c>
      <c r="D18" s="101" t="s">
        <v>17</v>
      </c>
      <c r="E18" s="113">
        <f>160000-103000</f>
        <v>57000</v>
      </c>
      <c r="F18" s="101" t="s">
        <v>223</v>
      </c>
      <c r="G18" s="118"/>
      <c r="H18" s="96"/>
      <c r="I18" s="111"/>
      <c r="J18" s="96"/>
      <c r="K18" s="101"/>
      <c r="L18" s="278"/>
      <c r="M18" s="113">
        <f t="shared" si="0"/>
        <v>57000</v>
      </c>
      <c r="N18" s="103" t="s">
        <v>224</v>
      </c>
      <c r="O18" s="96" t="s">
        <v>210</v>
      </c>
    </row>
    <row r="19" spans="1:15">
      <c r="A19" s="101">
        <v>12</v>
      </c>
      <c r="B19" s="96" t="s">
        <v>149</v>
      </c>
      <c r="C19" s="101" t="s">
        <v>73</v>
      </c>
      <c r="D19" s="101" t="s">
        <v>17</v>
      </c>
      <c r="E19" s="113">
        <v>20000</v>
      </c>
      <c r="F19" s="101" t="s">
        <v>223</v>
      </c>
      <c r="G19" s="118"/>
      <c r="H19" s="96"/>
      <c r="I19" s="111"/>
      <c r="J19" s="96"/>
      <c r="K19" s="101"/>
      <c r="L19" s="277"/>
      <c r="M19" s="113">
        <f t="shared" si="0"/>
        <v>20000</v>
      </c>
      <c r="N19" s="103" t="s">
        <v>224</v>
      </c>
      <c r="O19" s="96"/>
    </row>
    <row r="20" spans="1:15">
      <c r="A20" s="101">
        <v>13</v>
      </c>
      <c r="B20" s="110" t="s">
        <v>46</v>
      </c>
      <c r="C20" s="101" t="s">
        <v>73</v>
      </c>
      <c r="D20" s="101" t="s">
        <v>17</v>
      </c>
      <c r="E20" s="280">
        <v>100000</v>
      </c>
      <c r="F20" s="101" t="s">
        <v>223</v>
      </c>
      <c r="G20" s="101"/>
      <c r="H20" s="101"/>
      <c r="I20" s="101"/>
      <c r="J20" s="101"/>
      <c r="K20" s="101"/>
      <c r="L20" s="277">
        <f>1250+1250</f>
        <v>2500</v>
      </c>
      <c r="M20" s="280">
        <f>E20-L20</f>
        <v>97500</v>
      </c>
      <c r="N20" s="103" t="s">
        <v>224</v>
      </c>
      <c r="O20" s="101"/>
    </row>
    <row r="21" spans="1:15">
      <c r="A21" s="101">
        <v>14</v>
      </c>
      <c r="B21" s="118" t="s">
        <v>150</v>
      </c>
      <c r="C21" s="101" t="s">
        <v>73</v>
      </c>
      <c r="D21" s="101" t="s">
        <v>17</v>
      </c>
      <c r="E21" s="113">
        <v>30000</v>
      </c>
      <c r="F21" s="101" t="s">
        <v>223</v>
      </c>
      <c r="G21" s="118"/>
      <c r="H21" s="96"/>
      <c r="I21" s="111"/>
      <c r="J21" s="96"/>
      <c r="K21" s="101"/>
      <c r="L21" s="277"/>
      <c r="M21" s="113">
        <f>E21-L21</f>
        <v>30000</v>
      </c>
      <c r="N21" s="103" t="s">
        <v>224</v>
      </c>
      <c r="O21" s="276"/>
    </row>
    <row r="22" spans="1:15">
      <c r="A22" s="101">
        <v>15</v>
      </c>
      <c r="B22" s="96" t="s">
        <v>44</v>
      </c>
      <c r="C22" s="101" t="s">
        <v>73</v>
      </c>
      <c r="D22" s="101" t="s">
        <v>17</v>
      </c>
      <c r="E22" s="113">
        <v>70000</v>
      </c>
      <c r="F22" s="135" t="s">
        <v>223</v>
      </c>
      <c r="G22" s="118"/>
      <c r="H22" s="96"/>
      <c r="I22" s="111"/>
      <c r="J22" s="96"/>
      <c r="K22" s="101"/>
      <c r="L22" s="277"/>
      <c r="M22" s="113">
        <f>E22-L22</f>
        <v>70000</v>
      </c>
      <c r="N22" s="103" t="s">
        <v>224</v>
      </c>
      <c r="O22" s="96"/>
    </row>
    <row r="23" spans="1:15">
      <c r="A23" s="281"/>
      <c r="B23" s="390" t="s">
        <v>55</v>
      </c>
      <c r="C23" s="391"/>
      <c r="D23" s="392"/>
      <c r="E23" s="282">
        <f>SUM(E8:E19)</f>
        <v>531000</v>
      </c>
      <c r="F23" s="395" t="s">
        <v>55</v>
      </c>
      <c r="G23" s="394"/>
      <c r="H23" s="394"/>
      <c r="I23" s="394"/>
      <c r="J23" s="394"/>
      <c r="K23" s="394"/>
      <c r="L23" s="283">
        <f>SUM(L8:L22)</f>
        <v>28295</v>
      </c>
      <c r="M23" s="282">
        <f>SUM(M8:M19)</f>
        <v>505205</v>
      </c>
      <c r="N23" s="284">
        <f>+E23-L23</f>
        <v>502705</v>
      </c>
      <c r="O23" s="285"/>
    </row>
    <row r="24" spans="1:15">
      <c r="A24" s="286"/>
      <c r="B24" s="287"/>
      <c r="C24" s="288"/>
      <c r="D24" s="288"/>
      <c r="E24" s="289"/>
      <c r="F24" s="287"/>
      <c r="G24" s="287"/>
      <c r="H24" s="287"/>
      <c r="I24" s="287"/>
      <c r="J24" s="287"/>
      <c r="K24" s="287"/>
      <c r="L24" s="290"/>
      <c r="M24" s="291"/>
      <c r="N24" s="292"/>
      <c r="O24" s="286"/>
    </row>
    <row r="25" spans="1:15">
      <c r="A25" s="286"/>
      <c r="B25" s="287"/>
      <c r="C25" s="287"/>
      <c r="D25" s="287"/>
      <c r="E25" s="291"/>
      <c r="F25" s="287"/>
      <c r="G25" s="287"/>
      <c r="H25" s="287"/>
      <c r="I25" s="287"/>
      <c r="J25" s="287"/>
      <c r="K25" s="287"/>
      <c r="L25" s="290"/>
      <c r="M25" s="291"/>
      <c r="N25" s="292"/>
      <c r="O25" s="286"/>
    </row>
    <row r="26" spans="1:15">
      <c r="A26" s="111"/>
      <c r="B26" s="111" t="s">
        <v>21</v>
      </c>
      <c r="C26" s="389" t="s">
        <v>64</v>
      </c>
      <c r="D26" s="389"/>
      <c r="E26" s="389"/>
      <c r="F26" s="111" t="s">
        <v>77</v>
      </c>
      <c r="G26" s="111"/>
      <c r="H26" s="111"/>
      <c r="I26" s="111"/>
      <c r="J26" s="111"/>
      <c r="K26" s="111"/>
      <c r="M26" s="294" t="s">
        <v>129</v>
      </c>
      <c r="N26" s="294"/>
      <c r="O26" s="111"/>
    </row>
    <row r="27" spans="1:15">
      <c r="A27" s="111"/>
      <c r="B27" s="111" t="s">
        <v>25</v>
      </c>
      <c r="C27" s="111" t="s">
        <v>75</v>
      </c>
      <c r="D27" s="111"/>
      <c r="E27" s="111"/>
      <c r="F27" s="111" t="s">
        <v>78</v>
      </c>
      <c r="G27" s="111"/>
      <c r="H27" s="111"/>
      <c r="I27" s="111"/>
      <c r="J27" s="111"/>
      <c r="K27" s="111"/>
      <c r="M27" s="111"/>
      <c r="N27" s="295" t="s">
        <v>28</v>
      </c>
      <c r="O27" s="111"/>
    </row>
    <row r="28" spans="1:15">
      <c r="A28" s="111"/>
      <c r="B28" s="111" t="s">
        <v>29</v>
      </c>
      <c r="C28" s="111" t="s">
        <v>74</v>
      </c>
      <c r="D28" s="111"/>
      <c r="E28" s="296"/>
      <c r="F28" s="111" t="s">
        <v>79</v>
      </c>
      <c r="G28" s="111"/>
      <c r="H28" s="111"/>
      <c r="I28" s="111"/>
      <c r="J28" s="111"/>
      <c r="K28" s="111"/>
      <c r="L28" s="384" t="s">
        <v>130</v>
      </c>
      <c r="M28" s="384"/>
      <c r="N28" s="384"/>
      <c r="O28" s="384"/>
    </row>
    <row r="29" spans="1:15">
      <c r="A29" s="111"/>
      <c r="B29" s="111"/>
      <c r="C29" s="111" t="s">
        <v>76</v>
      </c>
      <c r="D29" s="111"/>
      <c r="E29" s="296"/>
      <c r="F29" s="111"/>
      <c r="G29" s="111"/>
      <c r="H29" s="111"/>
      <c r="I29" s="111"/>
      <c r="J29" s="111"/>
      <c r="K29" s="111"/>
      <c r="L29" s="128"/>
      <c r="M29" s="128"/>
      <c r="N29" s="128"/>
      <c r="O29" s="128"/>
    </row>
    <row r="30" spans="1:15">
      <c r="A30" s="111"/>
      <c r="B30" s="111"/>
      <c r="C30" s="111"/>
      <c r="D30" s="111"/>
      <c r="E30" s="296"/>
      <c r="F30" s="111"/>
      <c r="G30" s="111"/>
      <c r="H30" s="111"/>
      <c r="I30" s="111"/>
      <c r="J30" s="111"/>
      <c r="K30" s="111"/>
      <c r="L30" s="128"/>
      <c r="M30" s="128"/>
      <c r="N30" s="128"/>
      <c r="O30" s="128"/>
    </row>
    <row r="31" spans="1:15">
      <c r="A31" s="393" t="s">
        <v>0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</row>
    <row r="32" spans="1:15">
      <c r="A32" s="393" t="s">
        <v>1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</row>
    <row r="33" spans="1:15">
      <c r="A33" s="385" t="s">
        <v>217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</row>
    <row r="34" spans="1:15">
      <c r="A34" s="385" t="s">
        <v>2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</row>
    <row r="35" spans="1:15">
      <c r="A35" s="386" t="s">
        <v>219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</row>
    <row r="36" spans="1:15">
      <c r="A36" s="261" t="s">
        <v>3</v>
      </c>
      <c r="B36" s="261" t="s">
        <v>4</v>
      </c>
      <c r="C36" s="262" t="s">
        <v>5</v>
      </c>
      <c r="D36" s="261" t="s">
        <v>6</v>
      </c>
      <c r="E36" s="262" t="s">
        <v>7</v>
      </c>
      <c r="F36" s="261" t="s">
        <v>8</v>
      </c>
      <c r="G36" s="387" t="s">
        <v>9</v>
      </c>
      <c r="H36" s="388"/>
      <c r="I36" s="388"/>
      <c r="J36" s="388"/>
      <c r="K36" s="388"/>
      <c r="L36" s="263" t="s">
        <v>10</v>
      </c>
      <c r="M36" s="261" t="s">
        <v>11</v>
      </c>
      <c r="N36" s="261" t="s">
        <v>12</v>
      </c>
      <c r="O36" s="264" t="s">
        <v>13</v>
      </c>
    </row>
    <row r="37" spans="1:15">
      <c r="A37" s="265"/>
      <c r="B37" s="265"/>
      <c r="C37" s="266" t="s">
        <v>14</v>
      </c>
      <c r="D37" s="265"/>
      <c r="E37" s="266"/>
      <c r="F37" s="265" t="s">
        <v>15</v>
      </c>
      <c r="G37" s="267">
        <v>1</v>
      </c>
      <c r="H37" s="267">
        <v>2</v>
      </c>
      <c r="I37" s="267">
        <v>3</v>
      </c>
      <c r="J37" s="267">
        <v>4</v>
      </c>
      <c r="K37" s="297">
        <v>5</v>
      </c>
      <c r="L37" s="269" t="s">
        <v>7</v>
      </c>
      <c r="M37" s="265" t="s">
        <v>7</v>
      </c>
      <c r="N37" s="265" t="s">
        <v>16</v>
      </c>
      <c r="O37" s="270"/>
    </row>
    <row r="38" spans="1:15">
      <c r="A38" s="267"/>
      <c r="B38" s="267" t="s">
        <v>56</v>
      </c>
      <c r="C38" s="298"/>
      <c r="D38" s="267"/>
      <c r="E38" s="299">
        <f>+E23</f>
        <v>531000</v>
      </c>
      <c r="F38" s="267"/>
      <c r="G38" s="297"/>
      <c r="H38" s="267"/>
      <c r="I38" s="298"/>
      <c r="J38" s="267"/>
      <c r="K38" s="298"/>
      <c r="L38" s="300">
        <f>+L23</f>
        <v>28295</v>
      </c>
      <c r="M38" s="282">
        <f>+M23</f>
        <v>505205</v>
      </c>
      <c r="N38" s="267"/>
      <c r="O38" s="302"/>
    </row>
    <row r="39" spans="1:15" ht="51.75">
      <c r="A39" s="101">
        <v>16</v>
      </c>
      <c r="B39" s="96" t="s">
        <v>51</v>
      </c>
      <c r="C39" s="101" t="s">
        <v>73</v>
      </c>
      <c r="D39" s="101" t="s">
        <v>17</v>
      </c>
      <c r="E39" s="113">
        <f>30000-20000-10000</f>
        <v>0</v>
      </c>
      <c r="F39" s="101" t="s">
        <v>223</v>
      </c>
      <c r="G39" s="118"/>
      <c r="H39" s="96"/>
      <c r="I39" s="111"/>
      <c r="J39" s="96"/>
      <c r="K39" s="101"/>
      <c r="L39" s="277"/>
      <c r="M39" s="113">
        <f t="shared" ref="M39:M42" si="1">E39-L39</f>
        <v>0</v>
      </c>
      <c r="N39" s="103" t="s">
        <v>224</v>
      </c>
      <c r="O39" s="109" t="s">
        <v>215</v>
      </c>
    </row>
    <row r="40" spans="1:15">
      <c r="A40" s="101">
        <v>17</v>
      </c>
      <c r="B40" s="96" t="s">
        <v>59</v>
      </c>
      <c r="C40" s="101" t="s">
        <v>73</v>
      </c>
      <c r="D40" s="101" t="s">
        <v>17</v>
      </c>
      <c r="E40" s="113">
        <v>200000</v>
      </c>
      <c r="F40" s="101" t="s">
        <v>223</v>
      </c>
      <c r="G40" s="118"/>
      <c r="H40" s="96"/>
      <c r="I40" s="111"/>
      <c r="J40" s="96"/>
      <c r="K40" s="101"/>
      <c r="L40" s="277">
        <f>2484.6+3116.4+3074.4+4448.28</f>
        <v>13123.68</v>
      </c>
      <c r="M40" s="113">
        <f>E40-L40</f>
        <v>186876.32</v>
      </c>
      <c r="N40" s="103" t="s">
        <v>224</v>
      </c>
      <c r="O40" s="109"/>
    </row>
    <row r="41" spans="1:15">
      <c r="A41" s="101">
        <v>18</v>
      </c>
      <c r="B41" s="96" t="s">
        <v>60</v>
      </c>
      <c r="C41" s="101" t="s">
        <v>73</v>
      </c>
      <c r="D41" s="101" t="s">
        <v>17</v>
      </c>
      <c r="E41" s="113">
        <v>40000</v>
      </c>
      <c r="F41" s="101" t="s">
        <v>223</v>
      </c>
      <c r="G41" s="118"/>
      <c r="H41" s="96"/>
      <c r="I41" s="111"/>
      <c r="J41" s="96"/>
      <c r="K41" s="101"/>
      <c r="L41" s="277">
        <f>440</f>
        <v>440</v>
      </c>
      <c r="M41" s="113">
        <f t="shared" si="1"/>
        <v>39560</v>
      </c>
      <c r="N41" s="103" t="s">
        <v>224</v>
      </c>
      <c r="O41" s="96"/>
    </row>
    <row r="42" spans="1:15">
      <c r="A42" s="101">
        <v>19</v>
      </c>
      <c r="B42" s="118" t="s">
        <v>151</v>
      </c>
      <c r="C42" s="101" t="s">
        <v>73</v>
      </c>
      <c r="D42" s="101" t="s">
        <v>17</v>
      </c>
      <c r="E42" s="113">
        <v>20000</v>
      </c>
      <c r="F42" s="101" t="s">
        <v>223</v>
      </c>
      <c r="G42" s="118"/>
      <c r="H42" s="96"/>
      <c r="I42" s="111"/>
      <c r="J42" s="96"/>
      <c r="K42" s="101"/>
      <c r="L42" s="304"/>
      <c r="M42" s="113">
        <f t="shared" si="1"/>
        <v>20000</v>
      </c>
      <c r="N42" s="103" t="s">
        <v>224</v>
      </c>
      <c r="O42" s="96"/>
    </row>
    <row r="43" spans="1:15">
      <c r="A43" s="101"/>
      <c r="B43" s="118"/>
      <c r="C43" s="101"/>
      <c r="D43" s="101"/>
      <c r="E43" s="113"/>
      <c r="F43" s="101"/>
      <c r="G43" s="118"/>
      <c r="H43" s="96"/>
      <c r="I43" s="111"/>
      <c r="J43" s="96"/>
      <c r="K43" s="101"/>
      <c r="L43" s="304"/>
      <c r="M43" s="113"/>
      <c r="N43" s="103"/>
      <c r="O43" s="96"/>
    </row>
    <row r="44" spans="1:15">
      <c r="A44" s="101"/>
      <c r="B44" s="118"/>
      <c r="C44" s="101"/>
      <c r="D44" s="101"/>
      <c r="E44" s="113"/>
      <c r="F44" s="101"/>
      <c r="G44" s="118"/>
      <c r="H44" s="96"/>
      <c r="I44" s="111"/>
      <c r="J44" s="96"/>
      <c r="K44" s="101"/>
      <c r="L44" s="304"/>
      <c r="M44" s="113"/>
      <c r="N44" s="103"/>
      <c r="O44" s="96"/>
    </row>
    <row r="45" spans="1:15">
      <c r="A45" s="101"/>
      <c r="B45" s="118"/>
      <c r="C45" s="101"/>
      <c r="D45" s="101"/>
      <c r="E45" s="113"/>
      <c r="F45" s="101"/>
      <c r="G45" s="118"/>
      <c r="H45" s="96"/>
      <c r="I45" s="111"/>
      <c r="J45" s="96"/>
      <c r="K45" s="101"/>
      <c r="L45" s="304"/>
      <c r="M45" s="113"/>
      <c r="N45" s="103"/>
      <c r="O45" s="96"/>
    </row>
    <row r="46" spans="1:15">
      <c r="A46" s="101"/>
      <c r="B46" s="96"/>
      <c r="C46" s="101"/>
      <c r="D46" s="101"/>
      <c r="E46" s="113"/>
      <c r="F46" s="101"/>
      <c r="G46" s="118"/>
      <c r="H46" s="96"/>
      <c r="I46" s="111"/>
      <c r="J46" s="96"/>
      <c r="K46" s="101"/>
      <c r="L46" s="278"/>
      <c r="M46" s="113"/>
      <c r="N46" s="103"/>
      <c r="O46" s="96"/>
    </row>
    <row r="47" spans="1:15">
      <c r="A47" s="101"/>
      <c r="B47" s="96"/>
      <c r="C47" s="101"/>
      <c r="D47" s="101"/>
      <c r="E47" s="305"/>
      <c r="F47" s="101"/>
      <c r="G47" s="118"/>
      <c r="H47" s="96"/>
      <c r="I47" s="111"/>
      <c r="J47" s="96"/>
      <c r="K47" s="112"/>
      <c r="L47" s="277"/>
      <c r="M47" s="96"/>
      <c r="N47" s="103"/>
      <c r="O47" s="96"/>
    </row>
    <row r="48" spans="1:15">
      <c r="A48" s="135"/>
      <c r="B48" s="120"/>
      <c r="C48" s="135"/>
      <c r="D48" s="135"/>
      <c r="E48" s="121"/>
      <c r="F48" s="135"/>
      <c r="G48" s="122"/>
      <c r="H48" s="120"/>
      <c r="I48" s="123"/>
      <c r="J48" s="120"/>
      <c r="K48" s="124"/>
      <c r="L48" s="306"/>
      <c r="M48" s="120"/>
      <c r="N48" s="307"/>
      <c r="O48" s="120"/>
    </row>
    <row r="49" spans="1:15">
      <c r="A49" s="281"/>
      <c r="B49" s="390" t="s">
        <v>55</v>
      </c>
      <c r="C49" s="391"/>
      <c r="D49" s="392"/>
      <c r="E49" s="282">
        <f>SUM(E38:E48)</f>
        <v>791000</v>
      </c>
      <c r="F49" s="394" t="s">
        <v>55</v>
      </c>
      <c r="G49" s="394"/>
      <c r="H49" s="394"/>
      <c r="I49" s="394"/>
      <c r="J49" s="394"/>
      <c r="K49" s="394"/>
      <c r="L49" s="283">
        <f>SUM(L38:L48)</f>
        <v>41858.68</v>
      </c>
      <c r="M49" s="282">
        <f>SUM(M38:M48)</f>
        <v>751641.32000000007</v>
      </c>
      <c r="N49" s="308"/>
      <c r="O49" s="309"/>
    </row>
    <row r="50" spans="1:15">
      <c r="A50" s="286"/>
      <c r="B50" s="287"/>
      <c r="C50" s="287"/>
      <c r="D50" s="287"/>
      <c r="E50" s="291"/>
      <c r="F50" s="287"/>
      <c r="G50" s="287"/>
      <c r="H50" s="287"/>
      <c r="I50" s="287"/>
      <c r="J50" s="287"/>
      <c r="K50" s="287"/>
      <c r="L50" s="290"/>
      <c r="M50" s="291"/>
      <c r="N50" s="319"/>
      <c r="O50" s="316"/>
    </row>
    <row r="51" spans="1:15">
      <c r="A51" s="286"/>
      <c r="B51" s="287"/>
      <c r="C51" s="287"/>
      <c r="D51" s="287"/>
      <c r="E51" s="291"/>
      <c r="F51" s="287"/>
      <c r="G51" s="287"/>
      <c r="H51" s="287"/>
      <c r="I51" s="287"/>
      <c r="J51" s="287"/>
      <c r="K51" s="287"/>
      <c r="L51" s="290"/>
      <c r="M51" s="291"/>
      <c r="N51" s="319"/>
      <c r="O51" s="316"/>
    </row>
    <row r="52" spans="1:15">
      <c r="A52" s="286"/>
      <c r="B52" s="287"/>
      <c r="C52" s="287"/>
      <c r="D52" s="287"/>
      <c r="E52" s="291"/>
      <c r="F52" s="287"/>
      <c r="G52" s="287"/>
      <c r="H52" s="287"/>
      <c r="I52" s="287"/>
      <c r="J52" s="287"/>
      <c r="K52" s="287"/>
      <c r="L52" s="290"/>
      <c r="M52" s="291"/>
      <c r="N52" s="319"/>
      <c r="O52" s="316"/>
    </row>
    <row r="53" spans="1:15">
      <c r="A53" s="286"/>
      <c r="B53" s="287"/>
      <c r="C53" s="287"/>
      <c r="D53" s="287"/>
      <c r="E53" s="291"/>
      <c r="F53" s="287"/>
      <c r="G53" s="287"/>
      <c r="H53" s="287"/>
      <c r="I53" s="287"/>
      <c r="J53" s="287"/>
      <c r="K53" s="287"/>
      <c r="L53" s="290"/>
      <c r="M53" s="291"/>
      <c r="N53" s="319"/>
      <c r="O53" s="316"/>
    </row>
    <row r="54" spans="1:15">
      <c r="A54" s="111"/>
      <c r="B54" s="111" t="s">
        <v>21</v>
      </c>
      <c r="C54" s="389" t="s">
        <v>64</v>
      </c>
      <c r="D54" s="389"/>
      <c r="E54" s="389"/>
      <c r="F54" s="111" t="s">
        <v>80</v>
      </c>
      <c r="G54" s="111"/>
      <c r="H54" s="111"/>
      <c r="I54" s="111"/>
      <c r="J54" s="111"/>
      <c r="K54" s="111"/>
      <c r="L54" s="383" t="s">
        <v>131</v>
      </c>
      <c r="M54" s="383"/>
      <c r="N54" s="383"/>
      <c r="O54" s="383"/>
    </row>
    <row r="55" spans="1:15">
      <c r="A55" s="111"/>
      <c r="B55" s="111" t="s">
        <v>25</v>
      </c>
      <c r="C55" s="111" t="s">
        <v>75</v>
      </c>
      <c r="D55" s="111"/>
      <c r="E55" s="111"/>
      <c r="F55" s="111" t="s">
        <v>78</v>
      </c>
      <c r="G55" s="111"/>
      <c r="H55" s="111"/>
      <c r="I55" s="111"/>
      <c r="J55" s="111"/>
      <c r="K55" s="111"/>
      <c r="L55" s="294" t="s">
        <v>28</v>
      </c>
      <c r="M55" s="294"/>
      <c r="N55" s="294"/>
      <c r="O55" s="294"/>
    </row>
    <row r="56" spans="1:15">
      <c r="A56" s="111"/>
      <c r="B56" s="111" t="s">
        <v>29</v>
      </c>
      <c r="C56" s="111" t="s">
        <v>74</v>
      </c>
      <c r="D56" s="111"/>
      <c r="E56" s="296"/>
      <c r="F56" s="111" t="s">
        <v>81</v>
      </c>
      <c r="G56" s="111"/>
      <c r="H56" s="111"/>
      <c r="I56" s="111"/>
      <c r="J56" s="111"/>
      <c r="K56" s="111"/>
      <c r="L56" s="384" t="s">
        <v>32</v>
      </c>
      <c r="M56" s="384"/>
      <c r="N56" s="384"/>
      <c r="O56" s="384"/>
    </row>
    <row r="57" spans="1:15">
      <c r="A57" s="111"/>
      <c r="B57" s="111"/>
      <c r="C57" s="111" t="s">
        <v>76</v>
      </c>
      <c r="D57" s="111"/>
      <c r="E57" s="296"/>
      <c r="F57" s="111"/>
      <c r="G57" s="111"/>
      <c r="H57" s="111"/>
      <c r="I57" s="111"/>
      <c r="J57" s="111"/>
      <c r="K57" s="111"/>
      <c r="L57" s="326"/>
      <c r="M57" s="326"/>
      <c r="N57" s="326"/>
      <c r="O57" s="326"/>
    </row>
    <row r="58" spans="1:15">
      <c r="A58" s="111"/>
      <c r="B58" s="111"/>
      <c r="C58" s="111"/>
      <c r="D58" s="111"/>
      <c r="E58" s="296"/>
      <c r="F58" s="111"/>
      <c r="G58" s="111"/>
      <c r="H58" s="111"/>
      <c r="I58" s="111"/>
      <c r="J58" s="111"/>
      <c r="K58" s="111"/>
      <c r="L58" s="326"/>
      <c r="M58" s="326"/>
      <c r="N58" s="326"/>
      <c r="O58" s="326"/>
    </row>
    <row r="59" spans="1:15">
      <c r="A59" s="111"/>
      <c r="B59" s="111"/>
      <c r="C59" s="111"/>
      <c r="D59" s="111"/>
      <c r="E59" s="296"/>
      <c r="F59" s="111"/>
      <c r="G59" s="111"/>
      <c r="H59" s="111"/>
      <c r="I59" s="111"/>
      <c r="J59" s="111"/>
      <c r="K59" s="111"/>
      <c r="L59" s="326"/>
      <c r="M59" s="326"/>
      <c r="N59" s="326"/>
      <c r="O59" s="326"/>
    </row>
    <row r="60" spans="1:15">
      <c r="A60" s="393" t="s">
        <v>0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</row>
    <row r="61" spans="1:15">
      <c r="A61" s="393" t="s">
        <v>33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</row>
    <row r="62" spans="1:15">
      <c r="A62" s="385" t="s">
        <v>217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</row>
    <row r="63" spans="1:15">
      <c r="A63" s="385" t="s">
        <v>2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</row>
    <row r="64" spans="1:15">
      <c r="A64" s="386" t="s">
        <v>220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</row>
    <row r="65" spans="1:15">
      <c r="A65" s="261" t="s">
        <v>3</v>
      </c>
      <c r="B65" s="261" t="s">
        <v>4</v>
      </c>
      <c r="C65" s="262" t="s">
        <v>5</v>
      </c>
      <c r="D65" s="261" t="s">
        <v>6</v>
      </c>
      <c r="E65" s="262" t="s">
        <v>7</v>
      </c>
      <c r="F65" s="261" t="s">
        <v>8</v>
      </c>
      <c r="G65" s="387" t="s">
        <v>9</v>
      </c>
      <c r="H65" s="388"/>
      <c r="I65" s="388"/>
      <c r="J65" s="388"/>
      <c r="K65" s="388"/>
      <c r="L65" s="263" t="s">
        <v>10</v>
      </c>
      <c r="M65" s="261" t="s">
        <v>11</v>
      </c>
      <c r="N65" s="261" t="s">
        <v>12</v>
      </c>
      <c r="O65" s="264" t="s">
        <v>13</v>
      </c>
    </row>
    <row r="66" spans="1:15">
      <c r="A66" s="265"/>
      <c r="B66" s="265"/>
      <c r="C66" s="266" t="s">
        <v>14</v>
      </c>
      <c r="D66" s="265"/>
      <c r="E66" s="266"/>
      <c r="F66" s="265" t="s">
        <v>15</v>
      </c>
      <c r="G66" s="267">
        <v>1</v>
      </c>
      <c r="H66" s="267">
        <v>2</v>
      </c>
      <c r="I66" s="267">
        <v>3</v>
      </c>
      <c r="J66" s="267">
        <v>4</v>
      </c>
      <c r="K66" s="297">
        <v>5</v>
      </c>
      <c r="L66" s="269" t="s">
        <v>7</v>
      </c>
      <c r="M66" s="265" t="s">
        <v>7</v>
      </c>
      <c r="N66" s="265" t="s">
        <v>16</v>
      </c>
      <c r="O66" s="270"/>
    </row>
    <row r="67" spans="1:15">
      <c r="A67" s="106">
        <v>1</v>
      </c>
      <c r="B67" s="98" t="s">
        <v>142</v>
      </c>
      <c r="C67" s="101" t="s">
        <v>73</v>
      </c>
      <c r="D67" s="106" t="s">
        <v>17</v>
      </c>
      <c r="E67" s="271">
        <v>60000</v>
      </c>
      <c r="F67" s="101" t="s">
        <v>223</v>
      </c>
      <c r="G67" s="117"/>
      <c r="H67" s="98"/>
      <c r="I67" s="97"/>
      <c r="J67" s="98"/>
      <c r="K67" s="106"/>
      <c r="L67" s="272">
        <f>200+58000</f>
        <v>58200</v>
      </c>
      <c r="M67" s="271">
        <f t="shared" ref="M67:M78" si="2">+E67-L67</f>
        <v>1800</v>
      </c>
      <c r="N67" s="103" t="s">
        <v>225</v>
      </c>
      <c r="O67" s="98"/>
    </row>
    <row r="68" spans="1:15">
      <c r="A68" s="101">
        <v>2</v>
      </c>
      <c r="B68" s="96" t="s">
        <v>19</v>
      </c>
      <c r="C68" s="101" t="s">
        <v>73</v>
      </c>
      <c r="D68" s="101" t="s">
        <v>17</v>
      </c>
      <c r="E68" s="113">
        <v>99000</v>
      </c>
      <c r="F68" s="101" t="s">
        <v>223</v>
      </c>
      <c r="G68" s="118"/>
      <c r="H68" s="96"/>
      <c r="I68" s="111"/>
      <c r="J68" s="96"/>
      <c r="K68" s="101"/>
      <c r="L68" s="273">
        <f>8250+8250+8250+8250</f>
        <v>33000</v>
      </c>
      <c r="M68" s="113">
        <f t="shared" si="2"/>
        <v>66000</v>
      </c>
      <c r="N68" s="103" t="s">
        <v>225</v>
      </c>
      <c r="O68" s="96"/>
    </row>
    <row r="69" spans="1:15">
      <c r="A69" s="101">
        <v>3</v>
      </c>
      <c r="B69" s="96" t="s">
        <v>18</v>
      </c>
      <c r="C69" s="101" t="s">
        <v>73</v>
      </c>
      <c r="D69" s="101" t="s">
        <v>17</v>
      </c>
      <c r="E69" s="113">
        <v>5000</v>
      </c>
      <c r="F69" s="101" t="s">
        <v>223</v>
      </c>
      <c r="G69" s="118"/>
      <c r="H69" s="96"/>
      <c r="I69" s="111"/>
      <c r="J69" s="96"/>
      <c r="K69" s="101"/>
      <c r="L69" s="274"/>
      <c r="M69" s="113">
        <f t="shared" si="2"/>
        <v>5000</v>
      </c>
      <c r="N69" s="103" t="s">
        <v>225</v>
      </c>
      <c r="O69" s="310"/>
    </row>
    <row r="70" spans="1:15">
      <c r="A70" s="101">
        <v>4</v>
      </c>
      <c r="B70" s="96" t="s">
        <v>143</v>
      </c>
      <c r="C70" s="101" t="s">
        <v>73</v>
      </c>
      <c r="D70" s="101" t="s">
        <v>17</v>
      </c>
      <c r="E70" s="113">
        <v>40000</v>
      </c>
      <c r="F70" s="101" t="s">
        <v>223</v>
      </c>
      <c r="G70" s="118"/>
      <c r="H70" s="96"/>
      <c r="I70" s="111"/>
      <c r="J70" s="96"/>
      <c r="K70" s="101"/>
      <c r="L70" s="274">
        <f>154+700</f>
        <v>854</v>
      </c>
      <c r="M70" s="113">
        <f t="shared" si="2"/>
        <v>39146</v>
      </c>
      <c r="N70" s="103" t="s">
        <v>225</v>
      </c>
      <c r="O70" s="310"/>
    </row>
    <row r="71" spans="1:15">
      <c r="A71" s="101">
        <v>5</v>
      </c>
      <c r="B71" s="96" t="s">
        <v>144</v>
      </c>
      <c r="C71" s="101" t="s">
        <v>73</v>
      </c>
      <c r="D71" s="101" t="s">
        <v>17</v>
      </c>
      <c r="E71" s="113">
        <v>10000</v>
      </c>
      <c r="F71" s="101" t="s">
        <v>223</v>
      </c>
      <c r="G71" s="118"/>
      <c r="H71" s="96"/>
      <c r="I71" s="111"/>
      <c r="J71" s="96"/>
      <c r="K71" s="101"/>
      <c r="L71" s="274">
        <f>310+300+310+310+280</f>
        <v>1510</v>
      </c>
      <c r="M71" s="113">
        <f t="shared" si="2"/>
        <v>8490</v>
      </c>
      <c r="N71" s="103" t="s">
        <v>225</v>
      </c>
      <c r="O71" s="96"/>
    </row>
    <row r="72" spans="1:15">
      <c r="A72" s="101">
        <v>6</v>
      </c>
      <c r="B72" s="96" t="s">
        <v>161</v>
      </c>
      <c r="C72" s="101" t="s">
        <v>73</v>
      </c>
      <c r="D72" s="101" t="s">
        <v>17</v>
      </c>
      <c r="E72" s="113">
        <v>100000</v>
      </c>
      <c r="F72" s="101" t="s">
        <v>223</v>
      </c>
      <c r="G72" s="118"/>
      <c r="H72" s="96"/>
      <c r="I72" s="111"/>
      <c r="J72" s="118"/>
      <c r="K72" s="101"/>
      <c r="L72" s="274">
        <f>1000+275+4410+3080+2000+1050+5460</f>
        <v>17275</v>
      </c>
      <c r="M72" s="113">
        <f t="shared" si="2"/>
        <v>82725</v>
      </c>
      <c r="N72" s="103" t="s">
        <v>224</v>
      </c>
      <c r="O72" s="96"/>
    </row>
    <row r="73" spans="1:15" ht="36">
      <c r="A73" s="101">
        <v>7</v>
      </c>
      <c r="B73" s="109" t="s">
        <v>145</v>
      </c>
      <c r="C73" s="101" t="s">
        <v>73</v>
      </c>
      <c r="D73" s="101" t="s">
        <v>17</v>
      </c>
      <c r="E73" s="113">
        <v>15000</v>
      </c>
      <c r="F73" s="101" t="s">
        <v>223</v>
      </c>
      <c r="G73" s="118"/>
      <c r="H73" s="96"/>
      <c r="I73" s="111"/>
      <c r="J73" s="96"/>
      <c r="K73" s="101"/>
      <c r="L73" s="277"/>
      <c r="M73" s="113">
        <f t="shared" si="2"/>
        <v>15000</v>
      </c>
      <c r="N73" s="103" t="s">
        <v>225</v>
      </c>
      <c r="O73" s="101"/>
    </row>
    <row r="74" spans="1:15">
      <c r="A74" s="101">
        <v>8</v>
      </c>
      <c r="B74" s="96" t="s">
        <v>146</v>
      </c>
      <c r="C74" s="101" t="s">
        <v>73</v>
      </c>
      <c r="D74" s="101" t="s">
        <v>17</v>
      </c>
      <c r="E74" s="113">
        <v>50000</v>
      </c>
      <c r="F74" s="101" t="s">
        <v>223</v>
      </c>
      <c r="G74" s="118"/>
      <c r="H74" s="96"/>
      <c r="I74" s="111"/>
      <c r="J74" s="96"/>
      <c r="K74" s="101"/>
      <c r="L74" s="277">
        <f>8730</f>
        <v>8730</v>
      </c>
      <c r="M74" s="113">
        <f t="shared" si="2"/>
        <v>41270</v>
      </c>
      <c r="N74" s="103" t="s">
        <v>225</v>
      </c>
      <c r="O74" s="96"/>
    </row>
    <row r="75" spans="1:15">
      <c r="A75" s="101">
        <v>9</v>
      </c>
      <c r="B75" s="96" t="s">
        <v>20</v>
      </c>
      <c r="C75" s="101" t="s">
        <v>73</v>
      </c>
      <c r="D75" s="101" t="s">
        <v>17</v>
      </c>
      <c r="E75" s="113">
        <v>70000</v>
      </c>
      <c r="F75" s="101" t="s">
        <v>223</v>
      </c>
      <c r="G75" s="118"/>
      <c r="H75" s="96"/>
      <c r="I75" s="111"/>
      <c r="J75" s="96"/>
      <c r="K75" s="101"/>
      <c r="L75" s="278"/>
      <c r="M75" s="113">
        <f t="shared" si="2"/>
        <v>70000</v>
      </c>
      <c r="N75" s="103" t="s">
        <v>225</v>
      </c>
      <c r="O75" s="275"/>
    </row>
    <row r="76" spans="1:15">
      <c r="A76" s="101">
        <v>10</v>
      </c>
      <c r="B76" s="96" t="s">
        <v>147</v>
      </c>
      <c r="C76" s="101" t="s">
        <v>73</v>
      </c>
      <c r="D76" s="101" t="s">
        <v>17</v>
      </c>
      <c r="E76" s="113">
        <v>5000</v>
      </c>
      <c r="F76" s="101" t="s">
        <v>223</v>
      </c>
      <c r="G76" s="118"/>
      <c r="H76" s="96"/>
      <c r="I76" s="111"/>
      <c r="J76" s="96"/>
      <c r="K76" s="101"/>
      <c r="L76" s="277">
        <f>1000+800+1000</f>
        <v>2800</v>
      </c>
      <c r="M76" s="113">
        <f t="shared" si="2"/>
        <v>2200</v>
      </c>
      <c r="N76" s="103" t="s">
        <v>225</v>
      </c>
      <c r="O76" s="96"/>
    </row>
    <row r="77" spans="1:15">
      <c r="A77" s="101">
        <v>11</v>
      </c>
      <c r="B77" s="279" t="s">
        <v>148</v>
      </c>
      <c r="C77" s="101" t="s">
        <v>73</v>
      </c>
      <c r="D77" s="101" t="s">
        <v>17</v>
      </c>
      <c r="E77" s="113">
        <f>160000-103000</f>
        <v>57000</v>
      </c>
      <c r="F77" s="101" t="s">
        <v>223</v>
      </c>
      <c r="G77" s="118"/>
      <c r="H77" s="96"/>
      <c r="I77" s="111"/>
      <c r="J77" s="96"/>
      <c r="K77" s="101"/>
      <c r="L77" s="278"/>
      <c r="M77" s="113">
        <f t="shared" si="2"/>
        <v>57000</v>
      </c>
      <c r="N77" s="103" t="s">
        <v>225</v>
      </c>
      <c r="O77" s="96" t="s">
        <v>210</v>
      </c>
    </row>
    <row r="78" spans="1:15">
      <c r="A78" s="101">
        <v>12</v>
      </c>
      <c r="B78" s="96" t="s">
        <v>149</v>
      </c>
      <c r="C78" s="101" t="s">
        <v>73</v>
      </c>
      <c r="D78" s="101" t="s">
        <v>17</v>
      </c>
      <c r="E78" s="113">
        <v>20000</v>
      </c>
      <c r="F78" s="101" t="s">
        <v>223</v>
      </c>
      <c r="G78" s="118"/>
      <c r="H78" s="96"/>
      <c r="I78" s="111"/>
      <c r="J78" s="96"/>
      <c r="K78" s="101"/>
      <c r="L78" s="277"/>
      <c r="M78" s="113">
        <f t="shared" si="2"/>
        <v>20000</v>
      </c>
      <c r="N78" s="103" t="s">
        <v>225</v>
      </c>
      <c r="O78" s="96"/>
    </row>
    <row r="79" spans="1:15">
      <c r="A79" s="101">
        <v>13</v>
      </c>
      <c r="B79" s="110" t="s">
        <v>46</v>
      </c>
      <c r="C79" s="101" t="s">
        <v>73</v>
      </c>
      <c r="D79" s="101" t="s">
        <v>17</v>
      </c>
      <c r="E79" s="280">
        <v>100000</v>
      </c>
      <c r="F79" s="101" t="s">
        <v>223</v>
      </c>
      <c r="G79" s="118"/>
      <c r="H79" s="96"/>
      <c r="I79" s="111"/>
      <c r="J79" s="96"/>
      <c r="K79" s="101"/>
      <c r="L79" s="277">
        <f>1250+1250+1250+20079+1250</f>
        <v>25079</v>
      </c>
      <c r="M79" s="280">
        <f>+E79-L79</f>
        <v>74921</v>
      </c>
      <c r="N79" s="103" t="s">
        <v>225</v>
      </c>
      <c r="O79" s="96"/>
    </row>
    <row r="80" spans="1:15">
      <c r="A80" s="101">
        <v>14</v>
      </c>
      <c r="B80" s="118" t="s">
        <v>150</v>
      </c>
      <c r="C80" s="101" t="s">
        <v>73</v>
      </c>
      <c r="D80" s="101" t="s">
        <v>17</v>
      </c>
      <c r="E80" s="113">
        <v>30000</v>
      </c>
      <c r="F80" s="101" t="s">
        <v>223</v>
      </c>
      <c r="G80" s="118"/>
      <c r="H80" s="96"/>
      <c r="I80" s="111"/>
      <c r="J80" s="96"/>
      <c r="K80" s="101"/>
      <c r="L80" s="277"/>
      <c r="M80" s="113">
        <f>+E80-L80</f>
        <v>30000</v>
      </c>
      <c r="N80" s="103" t="s">
        <v>225</v>
      </c>
      <c r="O80" s="276"/>
    </row>
    <row r="81" spans="1:15">
      <c r="A81" s="101">
        <v>15</v>
      </c>
      <c r="B81" s="96" t="s">
        <v>44</v>
      </c>
      <c r="C81" s="101" t="s">
        <v>73</v>
      </c>
      <c r="D81" s="101" t="s">
        <v>17</v>
      </c>
      <c r="E81" s="113">
        <v>70000</v>
      </c>
      <c r="F81" s="101" t="s">
        <v>223</v>
      </c>
      <c r="G81" s="118"/>
      <c r="H81" s="96"/>
      <c r="I81" s="111"/>
      <c r="J81" s="96"/>
      <c r="K81" s="101"/>
      <c r="L81" s="277">
        <f>14540</f>
        <v>14540</v>
      </c>
      <c r="M81" s="113">
        <f t="shared" ref="M81" si="3">+E81-L81</f>
        <v>55460</v>
      </c>
      <c r="N81" s="103" t="s">
        <v>225</v>
      </c>
      <c r="O81" s="96"/>
    </row>
    <row r="82" spans="1:15">
      <c r="A82" s="281"/>
      <c r="B82" s="390" t="s">
        <v>55</v>
      </c>
      <c r="C82" s="391"/>
      <c r="D82" s="392"/>
      <c r="E82" s="282">
        <f>SUM(E67:E78)</f>
        <v>531000</v>
      </c>
      <c r="F82" s="390" t="s">
        <v>55</v>
      </c>
      <c r="G82" s="391"/>
      <c r="H82" s="391"/>
      <c r="I82" s="391"/>
      <c r="J82" s="391"/>
      <c r="K82" s="392"/>
      <c r="L82" s="283">
        <f>SUM(L67:L81)</f>
        <v>161988</v>
      </c>
      <c r="M82" s="282">
        <f>SUM(M67:M81)</f>
        <v>569012</v>
      </c>
      <c r="N82" s="311"/>
      <c r="O82" s="309"/>
    </row>
    <row r="83" spans="1:15">
      <c r="A83" s="286"/>
      <c r="B83" s="287"/>
      <c r="C83" s="287"/>
      <c r="D83" s="287"/>
      <c r="E83" s="291"/>
      <c r="F83" s="287"/>
      <c r="G83" s="287"/>
      <c r="H83" s="287"/>
      <c r="I83" s="287"/>
      <c r="J83" s="287"/>
      <c r="K83" s="287"/>
      <c r="L83" s="312"/>
      <c r="M83" s="289"/>
      <c r="N83" s="313"/>
      <c r="O83" s="314"/>
    </row>
    <row r="84" spans="1:15">
      <c r="A84" s="286"/>
      <c r="B84" s="287"/>
      <c r="C84" s="287"/>
      <c r="D84" s="287"/>
      <c r="E84" s="291"/>
      <c r="F84" s="287"/>
      <c r="G84" s="287"/>
      <c r="H84" s="287"/>
      <c r="I84" s="287"/>
      <c r="J84" s="287"/>
      <c r="K84" s="287"/>
      <c r="L84" s="290"/>
      <c r="M84" s="291"/>
      <c r="N84" s="315"/>
      <c r="O84" s="316"/>
    </row>
    <row r="85" spans="1:15">
      <c r="A85" s="111"/>
      <c r="B85" s="111" t="s">
        <v>21</v>
      </c>
      <c r="C85" s="389" t="s">
        <v>64</v>
      </c>
      <c r="D85" s="389"/>
      <c r="E85" s="389"/>
      <c r="F85" s="111" t="s">
        <v>82</v>
      </c>
      <c r="G85" s="111"/>
      <c r="H85" s="111"/>
      <c r="I85" s="111"/>
      <c r="J85" s="111"/>
      <c r="K85" s="111"/>
      <c r="L85" s="383" t="s">
        <v>24</v>
      </c>
      <c r="M85" s="383"/>
      <c r="N85" s="383"/>
      <c r="O85" s="383"/>
    </row>
    <row r="86" spans="1:15">
      <c r="A86" s="111"/>
      <c r="B86" s="111" t="s">
        <v>25</v>
      </c>
      <c r="C86" s="111" t="s">
        <v>75</v>
      </c>
      <c r="D86" s="111"/>
      <c r="E86" s="111"/>
      <c r="F86" s="111" t="s">
        <v>78</v>
      </c>
      <c r="G86" s="111"/>
      <c r="H86" s="111"/>
      <c r="I86" s="111"/>
      <c r="J86" s="111"/>
      <c r="K86" s="111"/>
      <c r="L86" s="383" t="s">
        <v>132</v>
      </c>
      <c r="M86" s="383"/>
      <c r="N86" s="383"/>
      <c r="O86" s="383"/>
    </row>
    <row r="87" spans="1:15">
      <c r="A87" s="111"/>
      <c r="B87" s="111" t="s">
        <v>29</v>
      </c>
      <c r="C87" s="111" t="s">
        <v>74</v>
      </c>
      <c r="D87" s="111"/>
      <c r="E87" s="111"/>
      <c r="F87" s="111" t="s">
        <v>83</v>
      </c>
      <c r="G87" s="111"/>
      <c r="H87" s="111"/>
      <c r="I87" s="111"/>
      <c r="J87" s="111"/>
      <c r="K87" s="111"/>
      <c r="L87" s="384" t="s">
        <v>32</v>
      </c>
      <c r="M87" s="384"/>
      <c r="N87" s="384"/>
      <c r="O87" s="384"/>
    </row>
    <row r="88" spans="1:15">
      <c r="A88" s="111"/>
      <c r="B88" s="111"/>
      <c r="C88" s="111" t="s">
        <v>76</v>
      </c>
      <c r="D88" s="111"/>
      <c r="E88" s="111"/>
      <c r="F88" s="111"/>
      <c r="G88" s="111"/>
      <c r="H88" s="111"/>
      <c r="I88" s="111"/>
      <c r="J88" s="111"/>
      <c r="K88" s="111"/>
      <c r="L88" s="295"/>
      <c r="M88" s="128"/>
      <c r="N88" s="128"/>
      <c r="O88" s="128"/>
    </row>
    <row r="89" spans="1:1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295"/>
      <c r="M89" s="128"/>
      <c r="N89" s="128"/>
      <c r="O89" s="128"/>
    </row>
    <row r="90" spans="1:15">
      <c r="A90" s="393" t="s">
        <v>0</v>
      </c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</row>
    <row r="91" spans="1:15">
      <c r="A91" s="393" t="s">
        <v>33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</row>
    <row r="92" spans="1:15">
      <c r="A92" s="385" t="s">
        <v>217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</row>
    <row r="93" spans="1:15">
      <c r="A93" s="385" t="s">
        <v>2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</row>
    <row r="94" spans="1:15">
      <c r="A94" s="386" t="s">
        <v>220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</row>
    <row r="95" spans="1:15">
      <c r="A95" s="261" t="s">
        <v>3</v>
      </c>
      <c r="B95" s="261" t="s">
        <v>4</v>
      </c>
      <c r="C95" s="262" t="s">
        <v>5</v>
      </c>
      <c r="D95" s="261" t="s">
        <v>6</v>
      </c>
      <c r="E95" s="262" t="s">
        <v>7</v>
      </c>
      <c r="F95" s="261" t="s">
        <v>8</v>
      </c>
      <c r="G95" s="387" t="s">
        <v>9</v>
      </c>
      <c r="H95" s="388"/>
      <c r="I95" s="388"/>
      <c r="J95" s="388"/>
      <c r="K95" s="388"/>
      <c r="L95" s="263" t="s">
        <v>10</v>
      </c>
      <c r="M95" s="261" t="s">
        <v>11</v>
      </c>
      <c r="N95" s="261" t="s">
        <v>12</v>
      </c>
      <c r="O95" s="264" t="s">
        <v>13</v>
      </c>
    </row>
    <row r="96" spans="1:15">
      <c r="A96" s="265"/>
      <c r="B96" s="265"/>
      <c r="C96" s="266" t="s">
        <v>14</v>
      </c>
      <c r="D96" s="265"/>
      <c r="E96" s="266"/>
      <c r="F96" s="265" t="s">
        <v>15</v>
      </c>
      <c r="G96" s="267">
        <v>1</v>
      </c>
      <c r="H96" s="267">
        <v>2</v>
      </c>
      <c r="I96" s="267">
        <v>3</v>
      </c>
      <c r="J96" s="267">
        <v>4</v>
      </c>
      <c r="K96" s="297">
        <v>5</v>
      </c>
      <c r="L96" s="269" t="s">
        <v>7</v>
      </c>
      <c r="M96" s="265" t="s">
        <v>7</v>
      </c>
      <c r="N96" s="265" t="s">
        <v>16</v>
      </c>
      <c r="O96" s="270"/>
    </row>
    <row r="97" spans="1:15">
      <c r="A97" s="267"/>
      <c r="B97" s="267" t="s">
        <v>56</v>
      </c>
      <c r="C97" s="298"/>
      <c r="D97" s="267"/>
      <c r="E97" s="299">
        <f>+E82</f>
        <v>531000</v>
      </c>
      <c r="F97" s="267"/>
      <c r="G97" s="297"/>
      <c r="H97" s="267"/>
      <c r="I97" s="298"/>
      <c r="J97" s="267"/>
      <c r="K97" s="298"/>
      <c r="L97" s="300">
        <f>+L82</f>
        <v>161988</v>
      </c>
      <c r="M97" s="301">
        <f>+M82</f>
        <v>569012</v>
      </c>
      <c r="N97" s="267"/>
      <c r="O97" s="302"/>
    </row>
    <row r="98" spans="1:15" ht="51.75">
      <c r="A98" s="101">
        <v>16</v>
      </c>
      <c r="B98" s="96" t="s">
        <v>51</v>
      </c>
      <c r="C98" s="101" t="s">
        <v>73</v>
      </c>
      <c r="D98" s="101" t="s">
        <v>17</v>
      </c>
      <c r="E98" s="113">
        <f>30000-20000-10000</f>
        <v>0</v>
      </c>
      <c r="F98" s="101" t="s">
        <v>223</v>
      </c>
      <c r="G98" s="118"/>
      <c r="H98" s="96"/>
      <c r="I98" s="111"/>
      <c r="J98" s="96"/>
      <c r="K98" s="101"/>
      <c r="L98" s="277"/>
      <c r="M98" s="113">
        <f>E98-L98</f>
        <v>0</v>
      </c>
      <c r="N98" s="103" t="s">
        <v>225</v>
      </c>
      <c r="O98" s="109" t="s">
        <v>215</v>
      </c>
    </row>
    <row r="99" spans="1:15">
      <c r="A99" s="101">
        <v>17</v>
      </c>
      <c r="B99" s="96" t="s">
        <v>59</v>
      </c>
      <c r="C99" s="101" t="s">
        <v>73</v>
      </c>
      <c r="D99" s="101" t="s">
        <v>17</v>
      </c>
      <c r="E99" s="113">
        <v>200000</v>
      </c>
      <c r="F99" s="101" t="s">
        <v>223</v>
      </c>
      <c r="G99" s="118"/>
      <c r="H99" s="96"/>
      <c r="I99" s="111"/>
      <c r="J99" s="96"/>
      <c r="K99" s="101"/>
      <c r="L99" s="277">
        <f>2484.6+3116.4+3074.4+4448.28+9746.64+6792.8+5964.96+3993.6+10494.56</f>
        <v>50116.24</v>
      </c>
      <c r="M99" s="113">
        <f>E99-L99</f>
        <v>149883.76</v>
      </c>
      <c r="N99" s="103" t="s">
        <v>225</v>
      </c>
      <c r="O99" s="109"/>
    </row>
    <row r="100" spans="1:15">
      <c r="A100" s="101">
        <v>18</v>
      </c>
      <c r="B100" s="96" t="s">
        <v>60</v>
      </c>
      <c r="C100" s="101" t="s">
        <v>73</v>
      </c>
      <c r="D100" s="101" t="s">
        <v>17</v>
      </c>
      <c r="E100" s="113">
        <v>40000</v>
      </c>
      <c r="F100" s="101" t="s">
        <v>223</v>
      </c>
      <c r="G100" s="118"/>
      <c r="H100" s="96"/>
      <c r="I100" s="111"/>
      <c r="J100" s="96"/>
      <c r="K100" s="101"/>
      <c r="L100" s="277">
        <f>440</f>
        <v>440</v>
      </c>
      <c r="M100" s="113">
        <f>+E100-L100</f>
        <v>39560</v>
      </c>
      <c r="N100" s="103" t="s">
        <v>225</v>
      </c>
      <c r="O100" s="96"/>
    </row>
    <row r="101" spans="1:15">
      <c r="A101" s="101">
        <v>19</v>
      </c>
      <c r="B101" s="118" t="s">
        <v>151</v>
      </c>
      <c r="C101" s="101" t="s">
        <v>73</v>
      </c>
      <c r="D101" s="101" t="s">
        <v>17</v>
      </c>
      <c r="E101" s="113">
        <v>20000</v>
      </c>
      <c r="F101" s="101" t="s">
        <v>223</v>
      </c>
      <c r="G101" s="118"/>
      <c r="H101" s="96"/>
      <c r="I101" s="111"/>
      <c r="J101" s="96"/>
      <c r="K101" s="101"/>
      <c r="L101" s="304"/>
      <c r="M101" s="113">
        <f>+E101-L101</f>
        <v>20000</v>
      </c>
      <c r="N101" s="103" t="s">
        <v>225</v>
      </c>
      <c r="O101" s="96"/>
    </row>
    <row r="102" spans="1:15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04"/>
      <c r="M102" s="380"/>
      <c r="N102" s="380"/>
      <c r="O102" s="380"/>
    </row>
    <row r="103" spans="1:15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04"/>
      <c r="M103" s="380"/>
      <c r="N103" s="380"/>
      <c r="O103" s="380"/>
    </row>
    <row r="104" spans="1:15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04"/>
      <c r="M104" s="380"/>
      <c r="N104" s="380"/>
      <c r="O104" s="380"/>
    </row>
    <row r="105" spans="1:15">
      <c r="A105" s="101"/>
      <c r="B105" s="96"/>
      <c r="C105" s="101"/>
      <c r="D105" s="101"/>
      <c r="E105" s="113"/>
      <c r="F105" s="101"/>
      <c r="G105" s="118"/>
      <c r="H105" s="96"/>
      <c r="I105" s="111"/>
      <c r="J105" s="96"/>
      <c r="K105" s="101"/>
      <c r="L105" s="278"/>
      <c r="M105" s="113"/>
      <c r="N105" s="103"/>
      <c r="O105" s="96"/>
    </row>
    <row r="106" spans="1:15">
      <c r="A106" s="101"/>
      <c r="B106" s="96"/>
      <c r="C106" s="101"/>
      <c r="D106" s="101"/>
      <c r="E106" s="113"/>
      <c r="F106" s="101"/>
      <c r="G106" s="118"/>
      <c r="H106" s="96"/>
      <c r="I106" s="111"/>
      <c r="J106" s="96"/>
      <c r="K106" s="101"/>
      <c r="L106" s="277"/>
      <c r="M106" s="113"/>
      <c r="N106" s="103"/>
      <c r="O106" s="96"/>
    </row>
    <row r="107" spans="1:15">
      <c r="A107" s="135"/>
      <c r="B107" s="120"/>
      <c r="C107" s="135"/>
      <c r="D107" s="135"/>
      <c r="E107" s="121"/>
      <c r="F107" s="135"/>
      <c r="G107" s="122"/>
      <c r="H107" s="120"/>
      <c r="I107" s="123"/>
      <c r="J107" s="120"/>
      <c r="K107" s="124"/>
      <c r="L107" s="306"/>
      <c r="M107" s="120"/>
      <c r="N107" s="307"/>
      <c r="O107" s="120"/>
    </row>
    <row r="108" spans="1:15">
      <c r="A108" s="281"/>
      <c r="B108" s="390" t="s">
        <v>55</v>
      </c>
      <c r="C108" s="391"/>
      <c r="D108" s="392"/>
      <c r="E108" s="282">
        <f>SUM(E97:E107)</f>
        <v>791000</v>
      </c>
      <c r="F108" s="390" t="s">
        <v>55</v>
      </c>
      <c r="G108" s="391"/>
      <c r="H108" s="391"/>
      <c r="I108" s="391"/>
      <c r="J108" s="391"/>
      <c r="K108" s="392"/>
      <c r="L108" s="283">
        <f>SUM(L96:L107)</f>
        <v>212544.24</v>
      </c>
      <c r="M108" s="282">
        <f>SUM(M97:M107)</f>
        <v>778455.76</v>
      </c>
      <c r="N108" s="308"/>
      <c r="O108" s="309"/>
    </row>
    <row r="109" spans="1:15">
      <c r="A109" s="286"/>
      <c r="B109" s="287"/>
      <c r="C109" s="287"/>
      <c r="D109" s="287"/>
      <c r="E109" s="291"/>
      <c r="F109" s="287"/>
      <c r="G109" s="287"/>
      <c r="H109" s="287"/>
      <c r="I109" s="287"/>
      <c r="J109" s="287"/>
      <c r="K109" s="287"/>
      <c r="L109" s="290"/>
      <c r="M109" s="291"/>
      <c r="N109" s="319"/>
      <c r="O109" s="316"/>
    </row>
    <row r="110" spans="1:15">
      <c r="A110" s="286"/>
      <c r="B110" s="287"/>
      <c r="C110" s="287"/>
      <c r="D110" s="287"/>
      <c r="E110" s="291"/>
      <c r="F110" s="287"/>
      <c r="G110" s="287"/>
      <c r="H110" s="287"/>
      <c r="I110" s="287"/>
      <c r="J110" s="287"/>
      <c r="K110" s="287"/>
      <c r="L110" s="290"/>
      <c r="M110" s="291"/>
      <c r="N110" s="319"/>
      <c r="O110" s="316"/>
    </row>
    <row r="111" spans="1:15">
      <c r="A111" s="286"/>
      <c r="B111" s="287"/>
      <c r="C111" s="287"/>
      <c r="D111" s="287"/>
      <c r="E111" s="291"/>
      <c r="F111" s="287"/>
      <c r="G111" s="287"/>
      <c r="H111" s="287"/>
      <c r="I111" s="287"/>
      <c r="J111" s="287"/>
      <c r="K111" s="287"/>
      <c r="L111" s="290"/>
      <c r="M111" s="291"/>
      <c r="N111" s="319"/>
      <c r="O111" s="316"/>
    </row>
    <row r="112" spans="1:15">
      <c r="A112" s="111"/>
      <c r="B112" s="111" t="s">
        <v>21</v>
      </c>
      <c r="C112" s="389" t="s">
        <v>65</v>
      </c>
      <c r="D112" s="389"/>
      <c r="E112" s="389"/>
      <c r="F112" s="111" t="s">
        <v>82</v>
      </c>
      <c r="G112" s="111"/>
      <c r="H112" s="111"/>
      <c r="I112" s="111"/>
      <c r="J112" s="111"/>
      <c r="K112" s="111"/>
      <c r="L112" s="383" t="s">
        <v>24</v>
      </c>
      <c r="M112" s="383"/>
      <c r="N112" s="383"/>
      <c r="O112" s="383"/>
    </row>
    <row r="113" spans="1:15">
      <c r="A113" s="111"/>
      <c r="B113" s="111" t="s">
        <v>25</v>
      </c>
      <c r="C113" s="111" t="s">
        <v>75</v>
      </c>
      <c r="D113" s="111"/>
      <c r="E113" s="111"/>
      <c r="F113" s="111" t="s">
        <v>85</v>
      </c>
      <c r="G113" s="111"/>
      <c r="H113" s="111"/>
      <c r="I113" s="111"/>
      <c r="J113" s="111"/>
      <c r="K113" s="111"/>
      <c r="L113" s="383" t="s">
        <v>133</v>
      </c>
      <c r="M113" s="383"/>
      <c r="N113" s="383"/>
      <c r="O113" s="383"/>
    </row>
    <row r="114" spans="1:15">
      <c r="A114" s="111"/>
      <c r="B114" s="111" t="s">
        <v>29</v>
      </c>
      <c r="C114" s="111" t="s">
        <v>74</v>
      </c>
      <c r="D114" s="111"/>
      <c r="E114" s="111"/>
      <c r="F114" s="111" t="s">
        <v>86</v>
      </c>
      <c r="G114" s="111"/>
      <c r="H114" s="111"/>
      <c r="I114" s="111"/>
      <c r="J114" s="111"/>
      <c r="K114" s="111"/>
      <c r="L114" s="384" t="s">
        <v>32</v>
      </c>
      <c r="M114" s="384"/>
      <c r="N114" s="384"/>
      <c r="O114" s="384"/>
    </row>
    <row r="115" spans="1:15">
      <c r="A115" s="111"/>
      <c r="B115" s="111"/>
      <c r="C115" s="111" t="s">
        <v>76</v>
      </c>
      <c r="D115" s="111"/>
      <c r="E115" s="111"/>
      <c r="F115" s="111"/>
      <c r="G115" s="111"/>
      <c r="H115" s="111"/>
      <c r="I115" s="111"/>
      <c r="J115" s="111"/>
      <c r="K115" s="111"/>
      <c r="L115" s="295"/>
      <c r="M115" s="128"/>
      <c r="N115" s="128"/>
      <c r="O115" s="128"/>
    </row>
    <row r="116" spans="1:1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295"/>
      <c r="M116" s="326"/>
      <c r="N116" s="326"/>
      <c r="O116" s="326"/>
    </row>
    <row r="117" spans="1:1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295"/>
      <c r="M117" s="326"/>
      <c r="N117" s="326"/>
      <c r="O117" s="326"/>
    </row>
    <row r="118" spans="1:1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295"/>
      <c r="M118" s="326"/>
      <c r="N118" s="326"/>
      <c r="O118" s="326"/>
    </row>
    <row r="119" spans="1:15">
      <c r="A119" s="393" t="s">
        <v>0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</row>
    <row r="120" spans="1:15">
      <c r="A120" s="393" t="s">
        <v>34</v>
      </c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</row>
    <row r="121" spans="1:15">
      <c r="A121" s="385" t="s">
        <v>217</v>
      </c>
      <c r="B121" s="385"/>
      <c r="C121" s="385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</row>
    <row r="122" spans="1:15">
      <c r="A122" s="385" t="s">
        <v>2</v>
      </c>
      <c r="B122" s="385"/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</row>
    <row r="123" spans="1:15">
      <c r="A123" s="386" t="s">
        <v>221</v>
      </c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</row>
    <row r="124" spans="1:15">
      <c r="A124" s="261" t="s">
        <v>3</v>
      </c>
      <c r="B124" s="261" t="s">
        <v>4</v>
      </c>
      <c r="C124" s="262" t="s">
        <v>5</v>
      </c>
      <c r="D124" s="261" t="s">
        <v>6</v>
      </c>
      <c r="E124" s="262" t="s">
        <v>7</v>
      </c>
      <c r="F124" s="261" t="s">
        <v>8</v>
      </c>
      <c r="G124" s="387" t="s">
        <v>9</v>
      </c>
      <c r="H124" s="388"/>
      <c r="I124" s="388"/>
      <c r="J124" s="388"/>
      <c r="K124" s="388"/>
      <c r="L124" s="263" t="s">
        <v>10</v>
      </c>
      <c r="M124" s="261" t="s">
        <v>11</v>
      </c>
      <c r="N124" s="261" t="s">
        <v>12</v>
      </c>
      <c r="O124" s="264" t="s">
        <v>13</v>
      </c>
    </row>
    <row r="125" spans="1:15">
      <c r="A125" s="265"/>
      <c r="B125" s="265"/>
      <c r="C125" s="266" t="s">
        <v>14</v>
      </c>
      <c r="D125" s="265"/>
      <c r="E125" s="266"/>
      <c r="F125" s="265" t="s">
        <v>15</v>
      </c>
      <c r="G125" s="267">
        <v>1</v>
      </c>
      <c r="H125" s="267">
        <v>2</v>
      </c>
      <c r="I125" s="267">
        <v>3</v>
      </c>
      <c r="J125" s="267">
        <v>4</v>
      </c>
      <c r="K125" s="297">
        <v>5</v>
      </c>
      <c r="L125" s="269" t="s">
        <v>7</v>
      </c>
      <c r="M125" s="265" t="s">
        <v>7</v>
      </c>
      <c r="N125" s="265" t="s">
        <v>16</v>
      </c>
      <c r="O125" s="270"/>
    </row>
    <row r="126" spans="1:15">
      <c r="A126" s="106">
        <v>1</v>
      </c>
      <c r="B126" s="98" t="s">
        <v>142</v>
      </c>
      <c r="C126" s="101" t="s">
        <v>73</v>
      </c>
      <c r="D126" s="106" t="s">
        <v>17</v>
      </c>
      <c r="E126" s="271">
        <v>60000</v>
      </c>
      <c r="F126" s="101" t="s">
        <v>223</v>
      </c>
      <c r="G126" s="117"/>
      <c r="H126" s="98"/>
      <c r="I126" s="97"/>
      <c r="J126" s="98"/>
      <c r="K126" s="101"/>
      <c r="L126" s="272"/>
      <c r="M126" s="271">
        <f t="shared" ref="M126:M137" si="4">+E126-L126</f>
        <v>60000</v>
      </c>
      <c r="N126" s="103" t="s">
        <v>226</v>
      </c>
      <c r="O126" s="98"/>
    </row>
    <row r="127" spans="1:15">
      <c r="A127" s="101">
        <v>2</v>
      </c>
      <c r="B127" s="96" t="s">
        <v>19</v>
      </c>
      <c r="C127" s="101" t="s">
        <v>73</v>
      </c>
      <c r="D127" s="101" t="s">
        <v>17</v>
      </c>
      <c r="E127" s="113">
        <v>99000</v>
      </c>
      <c r="F127" s="101" t="s">
        <v>223</v>
      </c>
      <c r="G127" s="118"/>
      <c r="H127" s="96"/>
      <c r="I127" s="111"/>
      <c r="J127" s="96"/>
      <c r="K127" s="101"/>
      <c r="L127" s="273"/>
      <c r="M127" s="113">
        <f t="shared" si="4"/>
        <v>99000</v>
      </c>
      <c r="N127" s="103" t="s">
        <v>226</v>
      </c>
      <c r="O127" s="96"/>
    </row>
    <row r="128" spans="1:15">
      <c r="A128" s="101">
        <v>3</v>
      </c>
      <c r="B128" s="96" t="s">
        <v>18</v>
      </c>
      <c r="C128" s="101" t="s">
        <v>73</v>
      </c>
      <c r="D128" s="101" t="s">
        <v>17</v>
      </c>
      <c r="E128" s="113">
        <v>5000</v>
      </c>
      <c r="F128" s="101" t="s">
        <v>223</v>
      </c>
      <c r="G128" s="118"/>
      <c r="H128" s="96"/>
      <c r="I128" s="111"/>
      <c r="J128" s="96"/>
      <c r="K128" s="101"/>
      <c r="L128" s="274"/>
      <c r="M128" s="113">
        <f t="shared" si="4"/>
        <v>5000</v>
      </c>
      <c r="N128" s="103" t="s">
        <v>226</v>
      </c>
      <c r="O128" s="310"/>
    </row>
    <row r="129" spans="1:15" s="320" customFormat="1">
      <c r="A129" s="101">
        <v>4</v>
      </c>
      <c r="B129" s="96" t="s">
        <v>143</v>
      </c>
      <c r="C129" s="101" t="s">
        <v>73</v>
      </c>
      <c r="D129" s="101" t="s">
        <v>17</v>
      </c>
      <c r="E129" s="113">
        <v>40000</v>
      </c>
      <c r="F129" s="101" t="s">
        <v>223</v>
      </c>
      <c r="G129" s="118"/>
      <c r="H129" s="96"/>
      <c r="I129" s="111"/>
      <c r="J129" s="96"/>
      <c r="K129" s="101"/>
      <c r="L129" s="274"/>
      <c r="M129" s="113">
        <f>E129-L129</f>
        <v>40000</v>
      </c>
      <c r="N129" s="103" t="s">
        <v>226</v>
      </c>
      <c r="O129" s="310"/>
    </row>
    <row r="130" spans="1:15">
      <c r="A130" s="101">
        <v>5</v>
      </c>
      <c r="B130" s="96" t="s">
        <v>144</v>
      </c>
      <c r="C130" s="101" t="s">
        <v>73</v>
      </c>
      <c r="D130" s="101" t="s">
        <v>17</v>
      </c>
      <c r="E130" s="113">
        <v>10000</v>
      </c>
      <c r="F130" s="101" t="s">
        <v>223</v>
      </c>
      <c r="G130" s="118"/>
      <c r="H130" s="96"/>
      <c r="I130" s="111"/>
      <c r="J130" s="96"/>
      <c r="K130" s="101"/>
      <c r="L130" s="274"/>
      <c r="M130" s="113">
        <f t="shared" si="4"/>
        <v>10000</v>
      </c>
      <c r="N130" s="103" t="s">
        <v>226</v>
      </c>
      <c r="O130" s="96"/>
    </row>
    <row r="131" spans="1:15">
      <c r="A131" s="101">
        <v>6</v>
      </c>
      <c r="B131" s="96" t="s">
        <v>161</v>
      </c>
      <c r="C131" s="101" t="s">
        <v>73</v>
      </c>
      <c r="D131" s="101" t="s">
        <v>17</v>
      </c>
      <c r="E131" s="113">
        <v>100000</v>
      </c>
      <c r="F131" s="101" t="s">
        <v>223</v>
      </c>
      <c r="G131" s="118"/>
      <c r="H131" s="96"/>
      <c r="I131" s="111"/>
      <c r="J131" s="118"/>
      <c r="K131" s="101"/>
      <c r="L131" s="274"/>
      <c r="M131" s="113">
        <f t="shared" si="4"/>
        <v>100000</v>
      </c>
      <c r="N131" s="103" t="s">
        <v>224</v>
      </c>
      <c r="O131" s="96"/>
    </row>
    <row r="132" spans="1:15" ht="36">
      <c r="A132" s="101">
        <v>7</v>
      </c>
      <c r="B132" s="109" t="s">
        <v>145</v>
      </c>
      <c r="C132" s="101" t="s">
        <v>73</v>
      </c>
      <c r="D132" s="101" t="s">
        <v>17</v>
      </c>
      <c r="E132" s="113">
        <v>15000</v>
      </c>
      <c r="F132" s="101" t="s">
        <v>223</v>
      </c>
      <c r="G132" s="118"/>
      <c r="H132" s="96"/>
      <c r="I132" s="111"/>
      <c r="J132" s="96"/>
      <c r="K132" s="101"/>
      <c r="L132" s="277"/>
      <c r="M132" s="113">
        <f t="shared" si="4"/>
        <v>15000</v>
      </c>
      <c r="N132" s="103" t="s">
        <v>226</v>
      </c>
      <c r="O132" s="254"/>
    </row>
    <row r="133" spans="1:15">
      <c r="A133" s="101">
        <v>8</v>
      </c>
      <c r="B133" s="96" t="s">
        <v>146</v>
      </c>
      <c r="C133" s="101" t="s">
        <v>73</v>
      </c>
      <c r="D133" s="101" t="s">
        <v>17</v>
      </c>
      <c r="E133" s="113">
        <v>50000</v>
      </c>
      <c r="F133" s="101" t="s">
        <v>223</v>
      </c>
      <c r="G133" s="118"/>
      <c r="H133" s="96"/>
      <c r="I133" s="111"/>
      <c r="J133" s="96"/>
      <c r="K133" s="101"/>
      <c r="L133" s="277"/>
      <c r="M133" s="113">
        <f t="shared" si="4"/>
        <v>50000</v>
      </c>
      <c r="N133" s="103" t="s">
        <v>226</v>
      </c>
      <c r="O133" s="96"/>
    </row>
    <row r="134" spans="1:15">
      <c r="A134" s="101">
        <v>9</v>
      </c>
      <c r="B134" s="96" t="s">
        <v>20</v>
      </c>
      <c r="C134" s="101" t="s">
        <v>73</v>
      </c>
      <c r="D134" s="101" t="s">
        <v>17</v>
      </c>
      <c r="E134" s="113">
        <v>70000</v>
      </c>
      <c r="F134" s="101" t="s">
        <v>223</v>
      </c>
      <c r="G134" s="118"/>
      <c r="H134" s="96"/>
      <c r="I134" s="111"/>
      <c r="J134" s="96"/>
      <c r="K134" s="101"/>
      <c r="L134" s="277"/>
      <c r="M134" s="113">
        <f t="shared" si="4"/>
        <v>70000</v>
      </c>
      <c r="N134" s="103" t="s">
        <v>226</v>
      </c>
      <c r="O134" s="275"/>
    </row>
    <row r="135" spans="1:15">
      <c r="A135" s="101">
        <v>10</v>
      </c>
      <c r="B135" s="96" t="s">
        <v>147</v>
      </c>
      <c r="C135" s="101" t="s">
        <v>73</v>
      </c>
      <c r="D135" s="101" t="s">
        <v>17</v>
      </c>
      <c r="E135" s="113">
        <v>5000</v>
      </c>
      <c r="F135" s="101" t="s">
        <v>223</v>
      </c>
      <c r="G135" s="118"/>
      <c r="H135" s="96"/>
      <c r="I135" s="111"/>
      <c r="J135" s="96"/>
      <c r="K135" s="101"/>
      <c r="L135" s="277"/>
      <c r="M135" s="113">
        <f t="shared" si="4"/>
        <v>5000</v>
      </c>
      <c r="N135" s="103" t="s">
        <v>226</v>
      </c>
      <c r="O135" s="96"/>
    </row>
    <row r="136" spans="1:15">
      <c r="A136" s="101">
        <v>11</v>
      </c>
      <c r="B136" s="279" t="s">
        <v>148</v>
      </c>
      <c r="C136" s="101" t="s">
        <v>73</v>
      </c>
      <c r="D136" s="101" t="s">
        <v>17</v>
      </c>
      <c r="E136" s="113">
        <f>160000-103000</f>
        <v>57000</v>
      </c>
      <c r="F136" s="101" t="s">
        <v>223</v>
      </c>
      <c r="G136" s="118"/>
      <c r="H136" s="96"/>
      <c r="I136" s="111"/>
      <c r="J136" s="96"/>
      <c r="K136" s="101"/>
      <c r="L136" s="278"/>
      <c r="M136" s="113">
        <f t="shared" si="4"/>
        <v>57000</v>
      </c>
      <c r="N136" s="103" t="s">
        <v>226</v>
      </c>
      <c r="O136" s="96" t="s">
        <v>210</v>
      </c>
    </row>
    <row r="137" spans="1:15">
      <c r="A137" s="101">
        <v>12</v>
      </c>
      <c r="B137" s="96" t="s">
        <v>149</v>
      </c>
      <c r="C137" s="101" t="s">
        <v>73</v>
      </c>
      <c r="D137" s="101" t="s">
        <v>17</v>
      </c>
      <c r="E137" s="113">
        <v>20000</v>
      </c>
      <c r="F137" s="101" t="s">
        <v>223</v>
      </c>
      <c r="G137" s="118"/>
      <c r="H137" s="96"/>
      <c r="I137" s="111"/>
      <c r="J137" s="96"/>
      <c r="K137" s="101"/>
      <c r="L137" s="277"/>
      <c r="M137" s="113">
        <f t="shared" si="4"/>
        <v>20000</v>
      </c>
      <c r="N137" s="103" t="s">
        <v>226</v>
      </c>
      <c r="O137" s="96"/>
    </row>
    <row r="138" spans="1:15">
      <c r="A138" s="101">
        <v>13</v>
      </c>
      <c r="B138" s="110" t="s">
        <v>46</v>
      </c>
      <c r="C138" s="101" t="s">
        <v>73</v>
      </c>
      <c r="D138" s="101" t="s">
        <v>17</v>
      </c>
      <c r="E138" s="280">
        <v>100000</v>
      </c>
      <c r="F138" s="101" t="s">
        <v>223</v>
      </c>
      <c r="G138" s="118"/>
      <c r="H138" s="96"/>
      <c r="I138" s="111"/>
      <c r="J138" s="96"/>
      <c r="K138" s="101"/>
      <c r="L138" s="277"/>
      <c r="M138" s="280">
        <f>+E138-L138</f>
        <v>100000</v>
      </c>
      <c r="N138" s="103" t="s">
        <v>226</v>
      </c>
      <c r="O138" s="96"/>
    </row>
    <row r="139" spans="1:15">
      <c r="A139" s="101">
        <v>14</v>
      </c>
      <c r="B139" s="118" t="s">
        <v>150</v>
      </c>
      <c r="C139" s="101" t="s">
        <v>73</v>
      </c>
      <c r="D139" s="101" t="s">
        <v>17</v>
      </c>
      <c r="E139" s="113">
        <v>30000</v>
      </c>
      <c r="F139" s="101" t="s">
        <v>223</v>
      </c>
      <c r="G139" s="118"/>
      <c r="H139" s="96"/>
      <c r="I139" s="111"/>
      <c r="J139" s="96"/>
      <c r="K139" s="101"/>
      <c r="L139" s="277"/>
      <c r="M139" s="113">
        <f>+E139-L139</f>
        <v>30000</v>
      </c>
      <c r="N139" s="103" t="s">
        <v>226</v>
      </c>
      <c r="O139" s="276"/>
    </row>
    <row r="140" spans="1:15">
      <c r="A140" s="101">
        <v>15</v>
      </c>
      <c r="B140" s="96" t="s">
        <v>44</v>
      </c>
      <c r="C140" s="101" t="s">
        <v>73</v>
      </c>
      <c r="D140" s="101" t="s">
        <v>17</v>
      </c>
      <c r="E140" s="113">
        <v>70000</v>
      </c>
      <c r="F140" s="101" t="s">
        <v>223</v>
      </c>
      <c r="G140" s="118"/>
      <c r="H140" s="96"/>
      <c r="I140" s="111"/>
      <c r="J140" s="96"/>
      <c r="K140" s="101"/>
      <c r="L140" s="113"/>
      <c r="M140" s="113">
        <f>+E140-L140</f>
        <v>70000</v>
      </c>
      <c r="N140" s="103" t="s">
        <v>226</v>
      </c>
      <c r="O140" s="96"/>
    </row>
    <row r="141" spans="1:15">
      <c r="A141" s="281"/>
      <c r="B141" s="390" t="s">
        <v>55</v>
      </c>
      <c r="C141" s="391"/>
      <c r="D141" s="392"/>
      <c r="E141" s="282">
        <f>SUM(E126:E137)</f>
        <v>531000</v>
      </c>
      <c r="F141" s="394" t="s">
        <v>55</v>
      </c>
      <c r="G141" s="394"/>
      <c r="H141" s="394"/>
      <c r="I141" s="394"/>
      <c r="J141" s="394"/>
      <c r="K141" s="394"/>
      <c r="L141" s="283"/>
      <c r="M141" s="282">
        <f>SUM(M126:M137)</f>
        <v>531000</v>
      </c>
      <c r="N141" s="311"/>
      <c r="O141" s="309"/>
    </row>
    <row r="142" spans="1:15">
      <c r="A142" s="286"/>
      <c r="B142" s="287"/>
      <c r="C142" s="288"/>
      <c r="D142" s="288"/>
      <c r="E142" s="289"/>
      <c r="F142" s="287"/>
      <c r="G142" s="287"/>
      <c r="H142" s="287"/>
      <c r="I142" s="287"/>
      <c r="J142" s="287"/>
      <c r="K142" s="287"/>
      <c r="L142" s="312"/>
      <c r="M142" s="289"/>
      <c r="N142" s="313"/>
      <c r="O142" s="314"/>
    </row>
    <row r="143" spans="1:15">
      <c r="A143" s="286"/>
      <c r="B143" s="287"/>
      <c r="C143" s="287"/>
      <c r="D143" s="287"/>
      <c r="E143" s="291"/>
      <c r="F143" s="287"/>
      <c r="G143" s="287"/>
      <c r="H143" s="287"/>
      <c r="I143" s="287"/>
      <c r="J143" s="287"/>
      <c r="K143" s="287"/>
      <c r="L143" s="290"/>
      <c r="M143" s="291"/>
      <c r="N143" s="315"/>
      <c r="O143" s="316"/>
    </row>
    <row r="144" spans="1:15">
      <c r="A144" s="286"/>
      <c r="B144" s="287"/>
      <c r="C144" s="287"/>
      <c r="D144" s="287"/>
      <c r="E144" s="291"/>
      <c r="F144" s="287"/>
      <c r="G144" s="287"/>
      <c r="H144" s="287"/>
      <c r="I144" s="287"/>
      <c r="J144" s="287"/>
      <c r="K144" s="287"/>
      <c r="L144" s="290"/>
      <c r="M144" s="291"/>
      <c r="N144" s="315"/>
      <c r="O144" s="316"/>
    </row>
    <row r="145" spans="1:15">
      <c r="A145" s="111"/>
      <c r="B145" s="111" t="s">
        <v>21</v>
      </c>
      <c r="C145" s="389" t="s">
        <v>63</v>
      </c>
      <c r="D145" s="389"/>
      <c r="E145" s="389"/>
      <c r="F145" s="111" t="s">
        <v>23</v>
      </c>
      <c r="G145" s="111"/>
      <c r="H145" s="111"/>
      <c r="I145" s="111"/>
      <c r="J145" s="111"/>
      <c r="K145" s="111"/>
      <c r="L145" s="383" t="s">
        <v>24</v>
      </c>
      <c r="M145" s="383"/>
      <c r="N145" s="383"/>
      <c r="O145" s="383"/>
    </row>
    <row r="146" spans="1:15">
      <c r="A146" s="111"/>
      <c r="B146" s="111" t="s">
        <v>25</v>
      </c>
      <c r="C146" s="111" t="s">
        <v>75</v>
      </c>
      <c r="D146" s="111"/>
      <c r="E146" s="111"/>
      <c r="F146" s="111" t="s">
        <v>27</v>
      </c>
      <c r="G146" s="111"/>
      <c r="H146" s="111"/>
      <c r="I146" s="111"/>
      <c r="J146" s="111"/>
      <c r="K146" s="111"/>
      <c r="L146" s="383" t="s">
        <v>134</v>
      </c>
      <c r="M146" s="383"/>
      <c r="N146" s="383"/>
      <c r="O146" s="383"/>
    </row>
    <row r="147" spans="1:15">
      <c r="A147" s="111"/>
      <c r="B147" s="111" t="s">
        <v>29</v>
      </c>
      <c r="C147" s="111" t="s">
        <v>74</v>
      </c>
      <c r="D147" s="111"/>
      <c r="E147" s="111"/>
      <c r="F147" s="111" t="s">
        <v>31</v>
      </c>
      <c r="G147" s="111"/>
      <c r="H147" s="111"/>
      <c r="I147" s="111"/>
      <c r="J147" s="111"/>
      <c r="K147" s="111"/>
      <c r="L147" s="384" t="s">
        <v>32</v>
      </c>
      <c r="M147" s="384"/>
      <c r="N147" s="384"/>
      <c r="O147" s="384"/>
    </row>
    <row r="148" spans="1:15">
      <c r="A148" s="111"/>
      <c r="B148" s="111"/>
      <c r="C148" s="111" t="s">
        <v>76</v>
      </c>
      <c r="D148" s="111"/>
      <c r="E148" s="111"/>
      <c r="F148" s="111"/>
      <c r="G148" s="111"/>
      <c r="H148" s="111"/>
      <c r="I148" s="111"/>
      <c r="J148" s="111"/>
      <c r="K148" s="111"/>
      <c r="L148" s="295"/>
      <c r="M148" s="128"/>
      <c r="N148" s="128"/>
      <c r="O148" s="128"/>
    </row>
    <row r="149" spans="1:15">
      <c r="A149" s="393" t="s">
        <v>0</v>
      </c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</row>
    <row r="150" spans="1:15">
      <c r="A150" s="393" t="s">
        <v>34</v>
      </c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</row>
    <row r="151" spans="1:15">
      <c r="A151" s="385" t="s">
        <v>217</v>
      </c>
      <c r="B151" s="385"/>
      <c r="C151" s="385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</row>
    <row r="152" spans="1:15">
      <c r="A152" s="385" t="s">
        <v>2</v>
      </c>
      <c r="B152" s="385"/>
      <c r="C152" s="385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</row>
    <row r="153" spans="1:15">
      <c r="A153" s="386" t="s">
        <v>221</v>
      </c>
      <c r="B153" s="386"/>
      <c r="C153" s="386"/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</row>
    <row r="154" spans="1:15">
      <c r="A154" s="261" t="s">
        <v>3</v>
      </c>
      <c r="B154" s="261" t="s">
        <v>4</v>
      </c>
      <c r="C154" s="262" t="s">
        <v>5</v>
      </c>
      <c r="D154" s="261" t="s">
        <v>6</v>
      </c>
      <c r="E154" s="262" t="s">
        <v>7</v>
      </c>
      <c r="F154" s="261" t="s">
        <v>8</v>
      </c>
      <c r="G154" s="387" t="s">
        <v>9</v>
      </c>
      <c r="H154" s="388"/>
      <c r="I154" s="388"/>
      <c r="J154" s="388"/>
      <c r="K154" s="388"/>
      <c r="L154" s="263" t="s">
        <v>10</v>
      </c>
      <c r="M154" s="261" t="s">
        <v>11</v>
      </c>
      <c r="N154" s="261" t="s">
        <v>12</v>
      </c>
      <c r="O154" s="264" t="s">
        <v>13</v>
      </c>
    </row>
    <row r="155" spans="1:15">
      <c r="A155" s="265"/>
      <c r="B155" s="265"/>
      <c r="C155" s="266" t="s">
        <v>14</v>
      </c>
      <c r="D155" s="265"/>
      <c r="E155" s="266"/>
      <c r="F155" s="265" t="s">
        <v>15</v>
      </c>
      <c r="G155" s="267">
        <v>1</v>
      </c>
      <c r="H155" s="267">
        <v>2</v>
      </c>
      <c r="I155" s="267">
        <v>3</v>
      </c>
      <c r="J155" s="267">
        <v>4</v>
      </c>
      <c r="K155" s="297">
        <v>5</v>
      </c>
      <c r="L155" s="269" t="s">
        <v>7</v>
      </c>
      <c r="M155" s="265" t="s">
        <v>7</v>
      </c>
      <c r="N155" s="265" t="s">
        <v>16</v>
      </c>
      <c r="O155" s="270"/>
    </row>
    <row r="156" spans="1:15">
      <c r="A156" s="267"/>
      <c r="B156" s="267" t="s">
        <v>56</v>
      </c>
      <c r="C156" s="298"/>
      <c r="D156" s="267"/>
      <c r="E156" s="299">
        <f>+E141</f>
        <v>531000</v>
      </c>
      <c r="F156" s="267"/>
      <c r="G156" s="297"/>
      <c r="H156" s="267"/>
      <c r="I156" s="298"/>
      <c r="J156" s="267"/>
      <c r="K156" s="127"/>
      <c r="L156" s="300">
        <f>+L141</f>
        <v>0</v>
      </c>
      <c r="M156" s="301">
        <f>+M141</f>
        <v>531000</v>
      </c>
      <c r="N156" s="267"/>
      <c r="O156" s="302"/>
    </row>
    <row r="157" spans="1:15" s="303" customFormat="1" ht="51.75">
      <c r="A157" s="101">
        <v>16</v>
      </c>
      <c r="B157" s="96" t="s">
        <v>51</v>
      </c>
      <c r="C157" s="101" t="s">
        <v>73</v>
      </c>
      <c r="D157" s="101" t="s">
        <v>17</v>
      </c>
      <c r="E157" s="113">
        <f>30000-20000-10000</f>
        <v>0</v>
      </c>
      <c r="F157" s="101" t="s">
        <v>223</v>
      </c>
      <c r="G157" s="118"/>
      <c r="H157" s="96"/>
      <c r="I157" s="111"/>
      <c r="J157" s="96"/>
      <c r="K157" s="101"/>
      <c r="L157" s="277"/>
      <c r="M157" s="113">
        <f>E157-L157</f>
        <v>0</v>
      </c>
      <c r="N157" s="103" t="s">
        <v>226</v>
      </c>
      <c r="O157" s="109" t="s">
        <v>215</v>
      </c>
    </row>
    <row r="158" spans="1:15">
      <c r="A158" s="101">
        <v>17</v>
      </c>
      <c r="B158" s="96" t="s">
        <v>59</v>
      </c>
      <c r="C158" s="101" t="s">
        <v>73</v>
      </c>
      <c r="D158" s="101" t="s">
        <v>17</v>
      </c>
      <c r="E158" s="113">
        <v>200000</v>
      </c>
      <c r="F158" s="101" t="s">
        <v>223</v>
      </c>
      <c r="G158" s="118"/>
      <c r="H158" s="96"/>
      <c r="I158" s="111"/>
      <c r="J158" s="96"/>
      <c r="K158" s="101"/>
      <c r="L158" s="277"/>
      <c r="M158" s="113">
        <f>E158</f>
        <v>200000</v>
      </c>
      <c r="N158" s="103" t="s">
        <v>226</v>
      </c>
      <c r="O158" s="109"/>
    </row>
    <row r="159" spans="1:15">
      <c r="A159" s="101">
        <v>18</v>
      </c>
      <c r="B159" s="96" t="s">
        <v>60</v>
      </c>
      <c r="C159" s="101" t="s">
        <v>73</v>
      </c>
      <c r="D159" s="101" t="s">
        <v>17</v>
      </c>
      <c r="E159" s="113">
        <v>40000</v>
      </c>
      <c r="F159" s="101" t="s">
        <v>223</v>
      </c>
      <c r="G159" s="118"/>
      <c r="H159" s="96"/>
      <c r="I159" s="111"/>
      <c r="J159" s="96"/>
      <c r="K159" s="101"/>
      <c r="L159" s="113"/>
      <c r="M159" s="113">
        <f t="shared" ref="M159:M160" si="5">+E159-L159</f>
        <v>40000</v>
      </c>
      <c r="N159" s="103" t="s">
        <v>226</v>
      </c>
      <c r="O159" s="96"/>
    </row>
    <row r="160" spans="1:15">
      <c r="A160" s="101">
        <v>19</v>
      </c>
      <c r="B160" s="118" t="s">
        <v>151</v>
      </c>
      <c r="C160" s="101" t="s">
        <v>73</v>
      </c>
      <c r="D160" s="101" t="s">
        <v>17</v>
      </c>
      <c r="E160" s="113">
        <v>20000</v>
      </c>
      <c r="F160" s="101" t="s">
        <v>223</v>
      </c>
      <c r="G160" s="118"/>
      <c r="H160" s="96"/>
      <c r="I160" s="111"/>
      <c r="J160" s="96"/>
      <c r="K160" s="101"/>
      <c r="L160" s="317"/>
      <c r="M160" s="113">
        <f t="shared" si="5"/>
        <v>20000</v>
      </c>
      <c r="N160" s="103" t="s">
        <v>226</v>
      </c>
      <c r="O160" s="96"/>
    </row>
    <row r="161" spans="1:15">
      <c r="A161" s="101"/>
      <c r="B161" s="96"/>
      <c r="C161" s="101"/>
      <c r="D161" s="101"/>
      <c r="E161" s="113"/>
      <c r="F161" s="101"/>
      <c r="G161" s="118"/>
      <c r="H161" s="96"/>
      <c r="I161" s="111"/>
      <c r="J161" s="96"/>
      <c r="L161" s="318"/>
      <c r="M161" s="113"/>
      <c r="N161" s="103"/>
      <c r="O161" s="96"/>
    </row>
    <row r="162" spans="1:15">
      <c r="A162" s="101"/>
      <c r="B162" s="96"/>
      <c r="C162" s="101"/>
      <c r="D162" s="101"/>
      <c r="E162" s="113"/>
      <c r="F162" s="101"/>
      <c r="G162" s="118"/>
      <c r="H162" s="96"/>
      <c r="I162" s="111"/>
      <c r="J162" s="96"/>
      <c r="L162" s="318"/>
      <c r="M162" s="113"/>
      <c r="N162" s="103"/>
      <c r="O162" s="96"/>
    </row>
    <row r="163" spans="1:15">
      <c r="A163" s="101"/>
      <c r="B163" s="96"/>
      <c r="C163" s="101"/>
      <c r="D163" s="101"/>
      <c r="E163" s="113"/>
      <c r="F163" s="101"/>
      <c r="G163" s="118"/>
      <c r="H163" s="96"/>
      <c r="I163" s="111"/>
      <c r="J163" s="96"/>
      <c r="L163" s="318"/>
      <c r="M163" s="113"/>
      <c r="N163" s="103"/>
      <c r="O163" s="96"/>
    </row>
    <row r="164" spans="1:15">
      <c r="A164" s="101"/>
      <c r="B164" s="96"/>
      <c r="C164" s="101"/>
      <c r="D164" s="101"/>
      <c r="E164" s="113"/>
      <c r="F164" s="101"/>
      <c r="G164" s="118"/>
      <c r="H164" s="96"/>
      <c r="I164" s="111"/>
      <c r="J164" s="96"/>
      <c r="L164" s="318"/>
      <c r="M164" s="113"/>
      <c r="N164" s="103"/>
      <c r="O164" s="96"/>
    </row>
    <row r="165" spans="1:15">
      <c r="A165" s="101"/>
      <c r="B165" s="96"/>
      <c r="C165" s="101"/>
      <c r="D165" s="101"/>
      <c r="E165" s="305"/>
      <c r="F165" s="101"/>
      <c r="G165" s="118"/>
      <c r="H165" s="96"/>
      <c r="I165" s="111"/>
      <c r="J165" s="96"/>
      <c r="K165" s="112"/>
      <c r="L165" s="113"/>
      <c r="M165" s="113"/>
      <c r="N165" s="103"/>
      <c r="O165" s="96"/>
    </row>
    <row r="166" spans="1:15">
      <c r="A166" s="101"/>
      <c r="B166" s="96"/>
      <c r="C166" s="101"/>
      <c r="D166" s="101"/>
      <c r="E166" s="305"/>
      <c r="F166" s="101"/>
      <c r="G166" s="118"/>
      <c r="H166" s="96"/>
      <c r="I166" s="111"/>
      <c r="J166" s="96"/>
      <c r="K166" s="112"/>
      <c r="L166" s="277"/>
      <c r="M166" s="107"/>
      <c r="N166" s="103"/>
      <c r="O166" s="96"/>
    </row>
    <row r="167" spans="1:15">
      <c r="A167" s="135"/>
      <c r="B167" s="120"/>
      <c r="C167" s="135"/>
      <c r="D167" s="135"/>
      <c r="E167" s="121"/>
      <c r="F167" s="135"/>
      <c r="G167" s="122"/>
      <c r="H167" s="120"/>
      <c r="I167" s="123"/>
      <c r="J167" s="120"/>
      <c r="K167" s="124"/>
      <c r="L167" s="306"/>
      <c r="M167" s="120"/>
      <c r="N167" s="307"/>
      <c r="O167" s="120"/>
    </row>
    <row r="168" spans="1:15">
      <c r="A168" s="281"/>
      <c r="B168" s="390" t="s">
        <v>55</v>
      </c>
      <c r="C168" s="391"/>
      <c r="D168" s="392"/>
      <c r="E168" s="282">
        <f>SUM(E156:E167)</f>
        <v>791000</v>
      </c>
      <c r="F168" s="394" t="s">
        <v>55</v>
      </c>
      <c r="G168" s="394"/>
      <c r="H168" s="394"/>
      <c r="I168" s="394"/>
      <c r="J168" s="394"/>
      <c r="K168" s="394"/>
      <c r="L168" s="283"/>
      <c r="M168" s="282">
        <f>SUM(M156:M167)</f>
        <v>791000</v>
      </c>
      <c r="N168" s="311"/>
      <c r="O168" s="309"/>
    </row>
    <row r="169" spans="1:15">
      <c r="A169" s="286"/>
      <c r="B169" s="287"/>
      <c r="C169" s="287"/>
      <c r="D169" s="287"/>
      <c r="E169" s="291"/>
      <c r="F169" s="287"/>
      <c r="G169" s="287"/>
      <c r="H169" s="287"/>
      <c r="I169" s="287"/>
      <c r="J169" s="287"/>
      <c r="K169" s="287"/>
      <c r="L169" s="312"/>
      <c r="M169" s="289"/>
      <c r="N169" s="313"/>
      <c r="O169" s="314"/>
    </row>
    <row r="170" spans="1:15">
      <c r="A170" s="286"/>
      <c r="B170" s="287"/>
      <c r="C170" s="287"/>
      <c r="D170" s="287"/>
      <c r="E170" s="291"/>
      <c r="F170" s="287"/>
      <c r="G170" s="287"/>
      <c r="H170" s="287"/>
      <c r="I170" s="287"/>
      <c r="J170" s="287"/>
      <c r="K170" s="287"/>
      <c r="L170" s="290"/>
      <c r="M170" s="291"/>
      <c r="N170" s="315"/>
      <c r="O170" s="316"/>
    </row>
    <row r="171" spans="1:15">
      <c r="A171" s="286"/>
      <c r="B171" s="287"/>
      <c r="C171" s="287"/>
      <c r="D171" s="287"/>
      <c r="E171" s="291"/>
      <c r="F171" s="287"/>
      <c r="G171" s="287"/>
      <c r="H171" s="287"/>
      <c r="I171" s="287"/>
      <c r="J171" s="287"/>
      <c r="K171" s="287"/>
      <c r="L171" s="290"/>
      <c r="M171" s="291"/>
      <c r="N171" s="315"/>
      <c r="O171" s="316"/>
    </row>
    <row r="172" spans="1:15">
      <c r="A172" s="286"/>
      <c r="B172" s="287"/>
      <c r="C172" s="287"/>
      <c r="D172" s="287"/>
      <c r="E172" s="291"/>
      <c r="F172" s="287"/>
      <c r="G172" s="287"/>
      <c r="H172" s="287"/>
      <c r="I172" s="287"/>
      <c r="J172" s="287"/>
      <c r="K172" s="287"/>
      <c r="L172" s="290"/>
      <c r="M172" s="291"/>
      <c r="N172" s="315"/>
      <c r="O172" s="316"/>
    </row>
    <row r="173" spans="1:15">
      <c r="A173" s="111"/>
      <c r="B173" s="111" t="s">
        <v>21</v>
      </c>
      <c r="C173" s="389" t="s">
        <v>63</v>
      </c>
      <c r="D173" s="389"/>
      <c r="E173" s="389"/>
      <c r="F173" s="111" t="s">
        <v>23</v>
      </c>
      <c r="G173" s="111"/>
      <c r="H173" s="111"/>
      <c r="I173" s="111"/>
      <c r="J173" s="111"/>
      <c r="K173" s="111"/>
      <c r="L173" s="383" t="s">
        <v>24</v>
      </c>
      <c r="M173" s="383"/>
      <c r="N173" s="383"/>
      <c r="O173" s="383"/>
    </row>
    <row r="174" spans="1:15">
      <c r="A174" s="111"/>
      <c r="B174" s="111" t="s">
        <v>25</v>
      </c>
      <c r="C174" s="111" t="s">
        <v>75</v>
      </c>
      <c r="D174" s="111"/>
      <c r="E174" s="111"/>
      <c r="F174" s="111" t="s">
        <v>27</v>
      </c>
      <c r="G174" s="111"/>
      <c r="H174" s="111"/>
      <c r="I174" s="111"/>
      <c r="J174" s="111"/>
      <c r="K174" s="111"/>
      <c r="L174" s="383" t="s">
        <v>134</v>
      </c>
      <c r="M174" s="383"/>
      <c r="N174" s="383"/>
      <c r="O174" s="383"/>
    </row>
    <row r="175" spans="1:15">
      <c r="A175" s="111"/>
      <c r="B175" s="111" t="s">
        <v>29</v>
      </c>
      <c r="C175" s="111" t="s">
        <v>74</v>
      </c>
      <c r="D175" s="111"/>
      <c r="E175" s="111"/>
      <c r="F175" s="111" t="s">
        <v>31</v>
      </c>
      <c r="G175" s="111"/>
      <c r="H175" s="111"/>
      <c r="I175" s="111"/>
      <c r="J175" s="111"/>
      <c r="K175" s="111"/>
      <c r="L175" s="384" t="s">
        <v>32</v>
      </c>
      <c r="M175" s="384"/>
      <c r="N175" s="384"/>
      <c r="O175" s="384"/>
    </row>
    <row r="176" spans="1:15">
      <c r="A176" s="111"/>
      <c r="B176" s="111"/>
      <c r="C176" s="111" t="s">
        <v>76</v>
      </c>
      <c r="D176" s="111"/>
      <c r="E176" s="111"/>
      <c r="F176" s="111"/>
      <c r="G176" s="111"/>
      <c r="H176" s="111"/>
      <c r="I176" s="111"/>
      <c r="J176" s="111"/>
      <c r="K176" s="111"/>
      <c r="L176" s="295"/>
      <c r="M176" s="128"/>
      <c r="N176" s="128"/>
      <c r="O176" s="128"/>
    </row>
    <row r="177" spans="1:1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295"/>
      <c r="M177" s="379"/>
      <c r="N177" s="379"/>
      <c r="O177" s="379"/>
    </row>
    <row r="178" spans="1:15">
      <c r="A178" s="393" t="s">
        <v>0</v>
      </c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</row>
    <row r="179" spans="1:15">
      <c r="A179" s="393" t="s">
        <v>35</v>
      </c>
      <c r="B179" s="393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</row>
    <row r="180" spans="1:15">
      <c r="A180" s="385" t="s">
        <v>217</v>
      </c>
      <c r="B180" s="385"/>
      <c r="C180" s="385"/>
      <c r="D180" s="385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</row>
    <row r="181" spans="1:15">
      <c r="A181" s="385" t="s">
        <v>2</v>
      </c>
      <c r="B181" s="385"/>
      <c r="C181" s="385"/>
      <c r="D181" s="385"/>
      <c r="E181" s="385"/>
      <c r="F181" s="385"/>
      <c r="G181" s="385"/>
      <c r="H181" s="385"/>
      <c r="I181" s="385"/>
      <c r="J181" s="385"/>
      <c r="K181" s="385"/>
      <c r="L181" s="385"/>
      <c r="M181" s="385"/>
      <c r="N181" s="385"/>
      <c r="O181" s="385"/>
    </row>
    <row r="182" spans="1:15">
      <c r="A182" s="386" t="s">
        <v>222</v>
      </c>
      <c r="B182" s="386"/>
      <c r="C182" s="386"/>
      <c r="D182" s="386"/>
      <c r="E182" s="386"/>
      <c r="F182" s="386"/>
      <c r="G182" s="386"/>
      <c r="H182" s="386"/>
      <c r="I182" s="386"/>
      <c r="J182" s="386"/>
      <c r="K182" s="386"/>
      <c r="L182" s="386"/>
      <c r="M182" s="386"/>
      <c r="N182" s="386"/>
      <c r="O182" s="386"/>
    </row>
    <row r="183" spans="1:15">
      <c r="A183" s="261" t="s">
        <v>3</v>
      </c>
      <c r="B183" s="261" t="s">
        <v>4</v>
      </c>
      <c r="C183" s="262" t="s">
        <v>5</v>
      </c>
      <c r="D183" s="261" t="s">
        <v>6</v>
      </c>
      <c r="E183" s="262" t="s">
        <v>7</v>
      </c>
      <c r="F183" s="261" t="s">
        <v>8</v>
      </c>
      <c r="G183" s="387" t="s">
        <v>9</v>
      </c>
      <c r="H183" s="388"/>
      <c r="I183" s="388"/>
      <c r="J183" s="388"/>
      <c r="K183" s="388"/>
      <c r="L183" s="263" t="s">
        <v>10</v>
      </c>
      <c r="M183" s="261" t="s">
        <v>11</v>
      </c>
      <c r="N183" s="261" t="s">
        <v>12</v>
      </c>
      <c r="O183" s="264" t="s">
        <v>13</v>
      </c>
    </row>
    <row r="184" spans="1:15">
      <c r="A184" s="265"/>
      <c r="B184" s="265"/>
      <c r="C184" s="266" t="s">
        <v>14</v>
      </c>
      <c r="D184" s="265"/>
      <c r="E184" s="266"/>
      <c r="F184" s="265" t="s">
        <v>15</v>
      </c>
      <c r="G184" s="267">
        <v>1</v>
      </c>
      <c r="H184" s="267">
        <v>2</v>
      </c>
      <c r="I184" s="267">
        <v>3</v>
      </c>
      <c r="J184" s="267">
        <v>4</v>
      </c>
      <c r="K184" s="297">
        <v>5</v>
      </c>
      <c r="L184" s="269" t="s">
        <v>7</v>
      </c>
      <c r="M184" s="265" t="s">
        <v>7</v>
      </c>
      <c r="N184" s="265" t="s">
        <v>16</v>
      </c>
      <c r="O184" s="270"/>
    </row>
    <row r="185" spans="1:15">
      <c r="A185" s="106">
        <v>1</v>
      </c>
      <c r="B185" s="98" t="s">
        <v>142</v>
      </c>
      <c r="C185" s="101" t="s">
        <v>73</v>
      </c>
      <c r="D185" s="106" t="s">
        <v>17</v>
      </c>
      <c r="E185" s="271">
        <v>60000</v>
      </c>
      <c r="F185" s="101" t="s">
        <v>223</v>
      </c>
      <c r="G185" s="117"/>
      <c r="H185" s="98"/>
      <c r="I185" s="97"/>
      <c r="J185" s="98"/>
      <c r="K185" s="101"/>
      <c r="L185" s="272"/>
      <c r="M185" s="271">
        <f t="shared" ref="M185:M187" si="6">+E185-L185</f>
        <v>60000</v>
      </c>
      <c r="N185" s="103" t="s">
        <v>226</v>
      </c>
      <c r="O185" s="98"/>
    </row>
    <row r="186" spans="1:15">
      <c r="A186" s="101">
        <v>2</v>
      </c>
      <c r="B186" s="96" t="s">
        <v>19</v>
      </c>
      <c r="C186" s="101" t="s">
        <v>73</v>
      </c>
      <c r="D186" s="101" t="s">
        <v>17</v>
      </c>
      <c r="E186" s="113">
        <v>99000</v>
      </c>
      <c r="F186" s="101" t="s">
        <v>223</v>
      </c>
      <c r="G186" s="118"/>
      <c r="H186" s="96"/>
      <c r="I186" s="111"/>
      <c r="J186" s="96"/>
      <c r="K186" s="101"/>
      <c r="L186" s="273"/>
      <c r="M186" s="113">
        <f t="shared" si="6"/>
        <v>99000</v>
      </c>
      <c r="N186" s="103" t="s">
        <v>226</v>
      </c>
      <c r="O186" s="321"/>
    </row>
    <row r="187" spans="1:15">
      <c r="A187" s="101">
        <v>3</v>
      </c>
      <c r="B187" s="96" t="s">
        <v>18</v>
      </c>
      <c r="C187" s="101" t="s">
        <v>73</v>
      </c>
      <c r="D187" s="101" t="s">
        <v>17</v>
      </c>
      <c r="E187" s="113">
        <v>5000</v>
      </c>
      <c r="F187" s="101" t="s">
        <v>223</v>
      </c>
      <c r="G187" s="118"/>
      <c r="H187" s="96"/>
      <c r="I187" s="111"/>
      <c r="J187" s="96"/>
      <c r="K187" s="101"/>
      <c r="L187" s="274"/>
      <c r="M187" s="113">
        <f t="shared" si="6"/>
        <v>5000</v>
      </c>
      <c r="N187" s="103" t="s">
        <v>226</v>
      </c>
      <c r="O187" s="310"/>
    </row>
    <row r="188" spans="1:15">
      <c r="A188" s="101">
        <v>4</v>
      </c>
      <c r="B188" s="96" t="s">
        <v>143</v>
      </c>
      <c r="C188" s="101" t="s">
        <v>73</v>
      </c>
      <c r="D188" s="101" t="s">
        <v>17</v>
      </c>
      <c r="E188" s="113">
        <v>40000</v>
      </c>
      <c r="F188" s="101" t="s">
        <v>223</v>
      </c>
      <c r="G188" s="118"/>
      <c r="H188" s="96"/>
      <c r="I188" s="111"/>
      <c r="J188" s="96"/>
      <c r="K188" s="101"/>
      <c r="L188" s="274"/>
      <c r="M188" s="113">
        <f>E188-L188</f>
        <v>40000</v>
      </c>
      <c r="N188" s="103" t="s">
        <v>226</v>
      </c>
      <c r="O188" s="310"/>
    </row>
    <row r="189" spans="1:15">
      <c r="A189" s="101">
        <v>5</v>
      </c>
      <c r="B189" s="96" t="s">
        <v>144</v>
      </c>
      <c r="C189" s="101" t="s">
        <v>73</v>
      </c>
      <c r="D189" s="101" t="s">
        <v>17</v>
      </c>
      <c r="E189" s="113">
        <v>10000</v>
      </c>
      <c r="F189" s="101" t="s">
        <v>223</v>
      </c>
      <c r="G189" s="118"/>
      <c r="H189" s="96"/>
      <c r="I189" s="111"/>
      <c r="J189" s="96"/>
      <c r="K189" s="101"/>
      <c r="L189" s="274"/>
      <c r="M189" s="113">
        <f t="shared" ref="M189:M196" si="7">+E189-L189</f>
        <v>10000</v>
      </c>
      <c r="N189" s="103" t="s">
        <v>226</v>
      </c>
      <c r="O189" s="96"/>
    </row>
    <row r="190" spans="1:15">
      <c r="A190" s="101">
        <v>6</v>
      </c>
      <c r="B190" s="96" t="s">
        <v>161</v>
      </c>
      <c r="C190" s="101" t="s">
        <v>73</v>
      </c>
      <c r="D190" s="101" t="s">
        <v>17</v>
      </c>
      <c r="E190" s="113">
        <v>100000</v>
      </c>
      <c r="F190" s="101" t="s">
        <v>223</v>
      </c>
      <c r="G190" s="118"/>
      <c r="H190" s="96"/>
      <c r="I190" s="111"/>
      <c r="J190" s="118"/>
      <c r="K190" s="101"/>
      <c r="L190" s="274"/>
      <c r="M190" s="113">
        <f t="shared" si="7"/>
        <v>100000</v>
      </c>
      <c r="N190" s="103" t="s">
        <v>224</v>
      </c>
      <c r="O190" s="96"/>
    </row>
    <row r="191" spans="1:15" ht="36">
      <c r="A191" s="101">
        <v>7</v>
      </c>
      <c r="B191" s="109" t="s">
        <v>145</v>
      </c>
      <c r="C191" s="101" t="s">
        <v>73</v>
      </c>
      <c r="D191" s="101" t="s">
        <v>17</v>
      </c>
      <c r="E191" s="113">
        <v>15000</v>
      </c>
      <c r="F191" s="101" t="s">
        <v>223</v>
      </c>
      <c r="G191" s="118"/>
      <c r="H191" s="96"/>
      <c r="I191" s="111"/>
      <c r="J191" s="96"/>
      <c r="K191" s="101"/>
      <c r="L191" s="277"/>
      <c r="M191" s="113">
        <f t="shared" si="7"/>
        <v>15000</v>
      </c>
      <c r="N191" s="103" t="s">
        <v>226</v>
      </c>
      <c r="O191" s="254"/>
    </row>
    <row r="192" spans="1:15">
      <c r="A192" s="101">
        <v>8</v>
      </c>
      <c r="B192" s="96" t="s">
        <v>146</v>
      </c>
      <c r="C192" s="101" t="s">
        <v>73</v>
      </c>
      <c r="D192" s="101" t="s">
        <v>17</v>
      </c>
      <c r="E192" s="113">
        <v>50000</v>
      </c>
      <c r="F192" s="101" t="s">
        <v>223</v>
      </c>
      <c r="G192" s="118"/>
      <c r="H192" s="96"/>
      <c r="I192" s="111"/>
      <c r="J192" s="96"/>
      <c r="K192" s="101"/>
      <c r="L192" s="277"/>
      <c r="M192" s="113">
        <f t="shared" si="7"/>
        <v>50000</v>
      </c>
      <c r="N192" s="103" t="s">
        <v>226</v>
      </c>
      <c r="O192" s="96"/>
    </row>
    <row r="193" spans="1:15">
      <c r="A193" s="101">
        <v>9</v>
      </c>
      <c r="B193" s="96" t="s">
        <v>20</v>
      </c>
      <c r="C193" s="101" t="s">
        <v>73</v>
      </c>
      <c r="D193" s="101" t="s">
        <v>17</v>
      </c>
      <c r="E193" s="113">
        <v>70000</v>
      </c>
      <c r="F193" s="101" t="s">
        <v>223</v>
      </c>
      <c r="G193" s="118"/>
      <c r="H193" s="96"/>
      <c r="I193" s="111"/>
      <c r="J193" s="96"/>
      <c r="K193" s="101"/>
      <c r="L193" s="277"/>
      <c r="M193" s="113">
        <f t="shared" si="7"/>
        <v>70000</v>
      </c>
      <c r="N193" s="103" t="s">
        <v>226</v>
      </c>
      <c r="O193" s="275"/>
    </row>
    <row r="194" spans="1:15">
      <c r="A194" s="101">
        <v>10</v>
      </c>
      <c r="B194" s="96" t="s">
        <v>147</v>
      </c>
      <c r="C194" s="101" t="s">
        <v>73</v>
      </c>
      <c r="D194" s="101" t="s">
        <v>17</v>
      </c>
      <c r="E194" s="113">
        <v>5000</v>
      </c>
      <c r="F194" s="101" t="s">
        <v>223</v>
      </c>
      <c r="G194" s="118"/>
      <c r="H194" s="96"/>
      <c r="I194" s="111"/>
      <c r="J194" s="96"/>
      <c r="K194" s="101"/>
      <c r="L194" s="277"/>
      <c r="M194" s="113">
        <f>E194-L194</f>
        <v>5000</v>
      </c>
      <c r="N194" s="103" t="s">
        <v>226</v>
      </c>
      <c r="O194" s="138"/>
    </row>
    <row r="195" spans="1:15">
      <c r="A195" s="101">
        <v>11</v>
      </c>
      <c r="B195" s="279" t="s">
        <v>148</v>
      </c>
      <c r="C195" s="101" t="s">
        <v>73</v>
      </c>
      <c r="D195" s="101" t="s">
        <v>17</v>
      </c>
      <c r="E195" s="113">
        <f>160000-103000</f>
        <v>57000</v>
      </c>
      <c r="F195" s="101" t="s">
        <v>223</v>
      </c>
      <c r="G195" s="118"/>
      <c r="H195" s="96"/>
      <c r="I195" s="111"/>
      <c r="J195" s="96"/>
      <c r="K195" s="101"/>
      <c r="L195" s="278"/>
      <c r="M195" s="113">
        <f t="shared" ref="M195" si="8">+E195-L195</f>
        <v>57000</v>
      </c>
      <c r="N195" s="103" t="s">
        <v>226</v>
      </c>
      <c r="O195" s="96" t="s">
        <v>210</v>
      </c>
    </row>
    <row r="196" spans="1:15">
      <c r="A196" s="101">
        <v>12</v>
      </c>
      <c r="B196" s="96" t="s">
        <v>149</v>
      </c>
      <c r="C196" s="101" t="s">
        <v>73</v>
      </c>
      <c r="D196" s="101" t="s">
        <v>17</v>
      </c>
      <c r="E196" s="113">
        <v>20000</v>
      </c>
      <c r="F196" s="101" t="s">
        <v>223</v>
      </c>
      <c r="G196" s="118"/>
      <c r="H196" s="96"/>
      <c r="I196" s="111"/>
      <c r="J196" s="96"/>
      <c r="K196" s="101"/>
      <c r="L196" s="277"/>
      <c r="M196" s="113">
        <f t="shared" si="7"/>
        <v>20000</v>
      </c>
      <c r="N196" s="103" t="s">
        <v>226</v>
      </c>
      <c r="O196" s="96"/>
    </row>
    <row r="197" spans="1:15">
      <c r="A197" s="101">
        <v>13</v>
      </c>
      <c r="B197" s="110" t="s">
        <v>46</v>
      </c>
      <c r="C197" s="101" t="s">
        <v>73</v>
      </c>
      <c r="D197" s="101" t="s">
        <v>17</v>
      </c>
      <c r="E197" s="280">
        <v>100000</v>
      </c>
      <c r="F197" s="101" t="s">
        <v>223</v>
      </c>
      <c r="G197" s="118"/>
      <c r="H197" s="96"/>
      <c r="I197" s="111"/>
      <c r="J197" s="96"/>
      <c r="K197" s="101"/>
      <c r="L197" s="277"/>
      <c r="M197" s="280">
        <f>+E197-L197</f>
        <v>100000</v>
      </c>
      <c r="N197" s="103" t="s">
        <v>226</v>
      </c>
      <c r="O197" s="96"/>
    </row>
    <row r="198" spans="1:15">
      <c r="A198" s="101">
        <v>14</v>
      </c>
      <c r="B198" s="118" t="s">
        <v>150</v>
      </c>
      <c r="C198" s="101" t="s">
        <v>73</v>
      </c>
      <c r="D198" s="101" t="s">
        <v>17</v>
      </c>
      <c r="E198" s="113">
        <v>30000</v>
      </c>
      <c r="F198" s="101" t="s">
        <v>223</v>
      </c>
      <c r="G198" s="118"/>
      <c r="H198" s="96"/>
      <c r="I198" s="111"/>
      <c r="J198" s="96"/>
      <c r="K198" s="101"/>
      <c r="L198" s="277"/>
      <c r="M198" s="113">
        <f>+E198-L198</f>
        <v>30000</v>
      </c>
      <c r="N198" s="103" t="s">
        <v>226</v>
      </c>
      <c r="O198" s="276"/>
    </row>
    <row r="199" spans="1:15">
      <c r="A199" s="101">
        <v>15</v>
      </c>
      <c r="B199" s="96" t="s">
        <v>44</v>
      </c>
      <c r="C199" s="101" t="s">
        <v>73</v>
      </c>
      <c r="D199" s="101" t="s">
        <v>17</v>
      </c>
      <c r="E199" s="113">
        <v>70000</v>
      </c>
      <c r="F199" s="101" t="s">
        <v>223</v>
      </c>
      <c r="G199" s="118"/>
      <c r="H199" s="96"/>
      <c r="I199" s="111"/>
      <c r="J199" s="96"/>
      <c r="K199" s="101"/>
      <c r="L199" s="113"/>
      <c r="M199" s="113">
        <f>+E199-L199</f>
        <v>70000</v>
      </c>
      <c r="N199" s="103" t="s">
        <v>226</v>
      </c>
      <c r="O199" s="96"/>
    </row>
    <row r="200" spans="1:15">
      <c r="A200" s="281"/>
      <c r="B200" s="390" t="s">
        <v>55</v>
      </c>
      <c r="C200" s="391"/>
      <c r="D200" s="392"/>
      <c r="E200" s="282">
        <f>SUM(E185:E196)</f>
        <v>531000</v>
      </c>
      <c r="F200" s="394" t="s">
        <v>55</v>
      </c>
      <c r="G200" s="394"/>
      <c r="H200" s="394"/>
      <c r="I200" s="394"/>
      <c r="J200" s="394"/>
      <c r="K200" s="394"/>
      <c r="L200" s="283"/>
      <c r="M200" s="282">
        <f>SUM(M185:M196)</f>
        <v>531000</v>
      </c>
      <c r="N200" s="311"/>
      <c r="O200" s="309"/>
    </row>
    <row r="201" spans="1:15">
      <c r="A201" s="286"/>
      <c r="B201" s="287"/>
      <c r="C201" s="287"/>
      <c r="D201" s="287"/>
      <c r="E201" s="291"/>
      <c r="F201" s="287"/>
      <c r="G201" s="287"/>
      <c r="H201" s="287"/>
      <c r="I201" s="287"/>
      <c r="J201" s="287"/>
      <c r="K201" s="287"/>
      <c r="L201" s="290"/>
      <c r="M201" s="291"/>
      <c r="N201" s="315"/>
      <c r="O201" s="316"/>
    </row>
    <row r="202" spans="1:15">
      <c r="A202" s="303"/>
      <c r="B202" s="322"/>
      <c r="C202" s="322"/>
      <c r="D202" s="322"/>
      <c r="E202" s="323"/>
      <c r="F202" s="322"/>
      <c r="G202" s="322"/>
      <c r="H202" s="322"/>
      <c r="I202" s="322"/>
      <c r="J202" s="322"/>
      <c r="K202" s="322"/>
      <c r="L202" s="324"/>
      <c r="M202" s="323"/>
      <c r="N202" s="325"/>
      <c r="O202" s="111"/>
    </row>
    <row r="203" spans="1:15">
      <c r="A203" s="111"/>
      <c r="B203" s="111" t="s">
        <v>21</v>
      </c>
      <c r="C203" s="389" t="s">
        <v>65</v>
      </c>
      <c r="D203" s="389"/>
      <c r="E203" s="389"/>
      <c r="F203" s="111" t="s">
        <v>23</v>
      </c>
      <c r="G203" s="111"/>
      <c r="H203" s="111"/>
      <c r="I203" s="111"/>
      <c r="J203" s="111"/>
      <c r="K203" s="111"/>
      <c r="L203" s="383" t="s">
        <v>24</v>
      </c>
      <c r="M203" s="383"/>
      <c r="N203" s="383"/>
      <c r="O203" s="383"/>
    </row>
    <row r="204" spans="1:15">
      <c r="A204" s="111"/>
      <c r="B204" s="111" t="s">
        <v>25</v>
      </c>
      <c r="C204" s="111" t="s">
        <v>75</v>
      </c>
      <c r="D204" s="111"/>
      <c r="E204" s="111"/>
      <c r="F204" s="111" t="s">
        <v>27</v>
      </c>
      <c r="G204" s="111"/>
      <c r="H204" s="111"/>
      <c r="I204" s="111"/>
      <c r="J204" s="111"/>
      <c r="K204" s="111"/>
      <c r="L204" s="383" t="s">
        <v>135</v>
      </c>
      <c r="M204" s="383"/>
      <c r="N204" s="383"/>
      <c r="O204" s="383"/>
    </row>
    <row r="205" spans="1:15">
      <c r="A205" s="111"/>
      <c r="B205" s="111" t="s">
        <v>29</v>
      </c>
      <c r="C205" s="111" t="s">
        <v>74</v>
      </c>
      <c r="D205" s="111"/>
      <c r="E205" s="111"/>
      <c r="F205" s="111" t="s">
        <v>31</v>
      </c>
      <c r="G205" s="111"/>
      <c r="H205" s="111"/>
      <c r="I205" s="111"/>
      <c r="J205" s="111"/>
      <c r="K205" s="111"/>
      <c r="L205" s="384" t="s">
        <v>32</v>
      </c>
      <c r="M205" s="384"/>
      <c r="N205" s="384"/>
      <c r="O205" s="384"/>
    </row>
    <row r="206" spans="1:15">
      <c r="A206" s="111"/>
      <c r="B206" s="111"/>
      <c r="C206" s="111" t="s">
        <v>76</v>
      </c>
      <c r="D206" s="111"/>
      <c r="E206" s="111"/>
      <c r="F206" s="111"/>
      <c r="G206" s="111"/>
      <c r="H206" s="111"/>
      <c r="I206" s="111"/>
      <c r="J206" s="111"/>
      <c r="K206" s="111"/>
      <c r="L206" s="295"/>
      <c r="M206" s="128"/>
      <c r="N206" s="128"/>
      <c r="O206" s="128"/>
    </row>
    <row r="207" spans="1:1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295"/>
      <c r="M207" s="128"/>
      <c r="N207" s="128"/>
      <c r="O207" s="128"/>
    </row>
    <row r="208" spans="1:15">
      <c r="A208" s="393" t="s">
        <v>0</v>
      </c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</row>
    <row r="209" spans="1:15">
      <c r="A209" s="393" t="s">
        <v>35</v>
      </c>
      <c r="B209" s="393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</row>
    <row r="210" spans="1:15">
      <c r="A210" s="385" t="s">
        <v>217</v>
      </c>
      <c r="B210" s="385"/>
      <c r="C210" s="385"/>
      <c r="D210" s="385"/>
      <c r="E210" s="385"/>
      <c r="F210" s="385"/>
      <c r="G210" s="385"/>
      <c r="H210" s="385"/>
      <c r="I210" s="385"/>
      <c r="J210" s="385"/>
      <c r="K210" s="385"/>
      <c r="L210" s="385"/>
      <c r="M210" s="385"/>
      <c r="N210" s="385"/>
      <c r="O210" s="385"/>
    </row>
    <row r="211" spans="1:15">
      <c r="A211" s="385" t="s">
        <v>2</v>
      </c>
      <c r="B211" s="385"/>
      <c r="C211" s="385"/>
      <c r="D211" s="385"/>
      <c r="E211" s="385"/>
      <c r="F211" s="385"/>
      <c r="G211" s="385"/>
      <c r="H211" s="385"/>
      <c r="I211" s="385"/>
      <c r="J211" s="385"/>
      <c r="K211" s="385"/>
      <c r="L211" s="385"/>
      <c r="M211" s="385"/>
      <c r="N211" s="385"/>
      <c r="O211" s="385"/>
    </row>
    <row r="212" spans="1:15">
      <c r="A212" s="386" t="s">
        <v>222</v>
      </c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</row>
    <row r="213" spans="1:15">
      <c r="A213" s="261" t="s">
        <v>3</v>
      </c>
      <c r="B213" s="261" t="s">
        <v>4</v>
      </c>
      <c r="C213" s="262" t="s">
        <v>5</v>
      </c>
      <c r="D213" s="261" t="s">
        <v>6</v>
      </c>
      <c r="E213" s="262" t="s">
        <v>7</v>
      </c>
      <c r="F213" s="261" t="s">
        <v>8</v>
      </c>
      <c r="G213" s="387" t="s">
        <v>9</v>
      </c>
      <c r="H213" s="388"/>
      <c r="I213" s="388"/>
      <c r="J213" s="388"/>
      <c r="K213" s="388"/>
      <c r="L213" s="263" t="s">
        <v>10</v>
      </c>
      <c r="M213" s="261" t="s">
        <v>11</v>
      </c>
      <c r="N213" s="261" t="s">
        <v>12</v>
      </c>
      <c r="O213" s="264" t="s">
        <v>13</v>
      </c>
    </row>
    <row r="214" spans="1:15">
      <c r="A214" s="265"/>
      <c r="B214" s="265"/>
      <c r="C214" s="266" t="s">
        <v>14</v>
      </c>
      <c r="D214" s="265"/>
      <c r="E214" s="266"/>
      <c r="F214" s="265" t="s">
        <v>15</v>
      </c>
      <c r="G214" s="267">
        <v>1</v>
      </c>
      <c r="H214" s="267">
        <v>2</v>
      </c>
      <c r="I214" s="267">
        <v>3</v>
      </c>
      <c r="J214" s="267">
        <v>4</v>
      </c>
      <c r="K214" s="297">
        <v>5</v>
      </c>
      <c r="L214" s="269" t="s">
        <v>7</v>
      </c>
      <c r="M214" s="265" t="s">
        <v>7</v>
      </c>
      <c r="N214" s="265" t="s">
        <v>16</v>
      </c>
      <c r="O214" s="270"/>
    </row>
    <row r="215" spans="1:15">
      <c r="A215" s="267"/>
      <c r="B215" s="267" t="s">
        <v>56</v>
      </c>
      <c r="C215" s="298"/>
      <c r="D215" s="267"/>
      <c r="E215" s="299">
        <f>+E200</f>
        <v>531000</v>
      </c>
      <c r="F215" s="267"/>
      <c r="G215" s="297"/>
      <c r="H215" s="267"/>
      <c r="I215" s="298"/>
      <c r="J215" s="267"/>
      <c r="K215" s="298"/>
      <c r="L215" s="300">
        <f>+L200</f>
        <v>0</v>
      </c>
      <c r="M215" s="301">
        <f>+M200</f>
        <v>531000</v>
      </c>
      <c r="N215" s="267"/>
      <c r="O215" s="302"/>
    </row>
    <row r="216" spans="1:15" s="303" customFormat="1" ht="51.75">
      <c r="A216" s="101">
        <v>16</v>
      </c>
      <c r="B216" s="96" t="s">
        <v>51</v>
      </c>
      <c r="C216" s="101" t="s">
        <v>73</v>
      </c>
      <c r="D216" s="101" t="s">
        <v>17</v>
      </c>
      <c r="E216" s="113">
        <f>30000-20000-10000</f>
        <v>0</v>
      </c>
      <c r="F216" s="101" t="s">
        <v>223</v>
      </c>
      <c r="G216" s="118"/>
      <c r="H216" s="96"/>
      <c r="I216" s="111"/>
      <c r="J216" s="96"/>
      <c r="K216" s="101"/>
      <c r="L216" s="277"/>
      <c r="M216" s="113">
        <f>E216-L216</f>
        <v>0</v>
      </c>
      <c r="N216" s="103" t="s">
        <v>226</v>
      </c>
      <c r="O216" s="109" t="s">
        <v>215</v>
      </c>
    </row>
    <row r="217" spans="1:15">
      <c r="A217" s="101">
        <v>17</v>
      </c>
      <c r="B217" s="96" t="s">
        <v>59</v>
      </c>
      <c r="C217" s="101" t="s">
        <v>73</v>
      </c>
      <c r="D217" s="101" t="s">
        <v>17</v>
      </c>
      <c r="E217" s="113">
        <v>200000</v>
      </c>
      <c r="F217" s="101" t="s">
        <v>223</v>
      </c>
      <c r="G217" s="118"/>
      <c r="H217" s="96"/>
      <c r="I217" s="111"/>
      <c r="J217" s="96"/>
      <c r="K217" s="101"/>
      <c r="L217" s="277"/>
      <c r="M217" s="113">
        <f>E217</f>
        <v>200000</v>
      </c>
      <c r="N217" s="103" t="s">
        <v>226</v>
      </c>
      <c r="O217" s="109"/>
    </row>
    <row r="218" spans="1:15">
      <c r="A218" s="101">
        <v>18</v>
      </c>
      <c r="B218" s="96" t="s">
        <v>60</v>
      </c>
      <c r="C218" s="101" t="s">
        <v>73</v>
      </c>
      <c r="D218" s="101" t="s">
        <v>17</v>
      </c>
      <c r="E218" s="113">
        <v>40000</v>
      </c>
      <c r="F218" s="101" t="s">
        <v>223</v>
      </c>
      <c r="G218" s="118"/>
      <c r="H218" s="96"/>
      <c r="I218" s="111"/>
      <c r="J218" s="96"/>
      <c r="K218" s="101"/>
      <c r="L218" s="113"/>
      <c r="M218" s="113">
        <f t="shared" ref="M218:M219" si="9">+E218-L218</f>
        <v>40000</v>
      </c>
      <c r="N218" s="103" t="s">
        <v>226</v>
      </c>
      <c r="O218" s="96"/>
    </row>
    <row r="219" spans="1:15">
      <c r="A219" s="101">
        <v>19</v>
      </c>
      <c r="B219" s="118" t="s">
        <v>151</v>
      </c>
      <c r="C219" s="101" t="s">
        <v>73</v>
      </c>
      <c r="D219" s="101" t="s">
        <v>17</v>
      </c>
      <c r="E219" s="113">
        <v>20000</v>
      </c>
      <c r="F219" s="101" t="s">
        <v>223</v>
      </c>
      <c r="G219" s="118"/>
      <c r="H219" s="96"/>
      <c r="I219" s="111"/>
      <c r="J219" s="96"/>
      <c r="K219" s="101"/>
      <c r="L219" s="317"/>
      <c r="M219" s="113">
        <f t="shared" si="9"/>
        <v>20000</v>
      </c>
      <c r="N219" s="103" t="s">
        <v>226</v>
      </c>
      <c r="O219" s="96"/>
    </row>
    <row r="220" spans="1:15">
      <c r="A220" s="101"/>
      <c r="B220" s="118"/>
      <c r="C220" s="101"/>
      <c r="D220" s="101"/>
      <c r="E220" s="113"/>
      <c r="F220" s="101"/>
      <c r="G220" s="118"/>
      <c r="H220" s="96"/>
      <c r="I220" s="111"/>
      <c r="J220" s="96"/>
      <c r="K220" s="101"/>
      <c r="L220" s="317"/>
      <c r="M220" s="113"/>
      <c r="N220" s="103"/>
      <c r="O220" s="96"/>
    </row>
    <row r="221" spans="1:15">
      <c r="A221" s="101"/>
      <c r="B221" s="118"/>
      <c r="C221" s="101"/>
      <c r="D221" s="101"/>
      <c r="E221" s="113"/>
      <c r="F221" s="101"/>
      <c r="G221" s="118"/>
      <c r="H221" s="96"/>
      <c r="I221" s="111"/>
      <c r="J221" s="96"/>
      <c r="K221" s="101"/>
      <c r="L221" s="317"/>
      <c r="M221" s="113"/>
      <c r="N221" s="103"/>
      <c r="O221" s="96"/>
    </row>
    <row r="222" spans="1:15">
      <c r="A222" s="101"/>
      <c r="B222" s="118"/>
      <c r="C222" s="101"/>
      <c r="D222" s="101"/>
      <c r="E222" s="113"/>
      <c r="F222" s="101"/>
      <c r="G222" s="118"/>
      <c r="H222" s="96"/>
      <c r="I222" s="111"/>
      <c r="J222" s="96"/>
      <c r="K222" s="101"/>
      <c r="L222" s="317"/>
      <c r="M222" s="113"/>
      <c r="N222" s="103"/>
      <c r="O222" s="96"/>
    </row>
    <row r="223" spans="1:15">
      <c r="A223" s="101"/>
      <c r="B223" s="96"/>
      <c r="C223" s="101"/>
      <c r="D223" s="101"/>
      <c r="E223" s="113"/>
      <c r="F223" s="101"/>
      <c r="G223" s="118"/>
      <c r="H223" s="96"/>
      <c r="I223" s="111"/>
      <c r="J223" s="96"/>
      <c r="K223" s="101"/>
      <c r="L223" s="318"/>
      <c r="M223" s="113"/>
      <c r="N223" s="103"/>
      <c r="O223" s="96"/>
    </row>
    <row r="224" spans="1:15">
      <c r="A224" s="101"/>
      <c r="B224" s="96"/>
      <c r="C224" s="101"/>
      <c r="D224" s="101"/>
      <c r="E224" s="113"/>
      <c r="F224" s="101"/>
      <c r="G224" s="118"/>
      <c r="H224" s="96"/>
      <c r="I224" s="111"/>
      <c r="J224" s="96"/>
      <c r="K224" s="101"/>
      <c r="L224" s="318"/>
      <c r="M224" s="113"/>
      <c r="N224" s="103"/>
      <c r="O224" s="96"/>
    </row>
    <row r="225" spans="1:15">
      <c r="A225" s="101"/>
      <c r="B225" s="96"/>
      <c r="C225" s="101"/>
      <c r="D225" s="101"/>
      <c r="E225" s="113"/>
      <c r="F225" s="101"/>
      <c r="G225" s="118"/>
      <c r="H225" s="96"/>
      <c r="I225" s="111"/>
      <c r="J225" s="96"/>
      <c r="K225" s="112"/>
      <c r="L225" s="304"/>
      <c r="M225" s="107"/>
      <c r="N225" s="103"/>
      <c r="O225" s="96"/>
    </row>
    <row r="226" spans="1:15">
      <c r="A226" s="281"/>
      <c r="B226" s="390" t="s">
        <v>55</v>
      </c>
      <c r="C226" s="391"/>
      <c r="D226" s="392"/>
      <c r="E226" s="282">
        <f>SUM(E215:E225)</f>
        <v>791000</v>
      </c>
      <c r="F226" s="394" t="s">
        <v>55</v>
      </c>
      <c r="G226" s="394"/>
      <c r="H226" s="394"/>
      <c r="I226" s="394"/>
      <c r="J226" s="394"/>
      <c r="K226" s="394"/>
      <c r="L226" s="283"/>
      <c r="M226" s="282">
        <f>SUM(M215:M225)</f>
        <v>791000</v>
      </c>
      <c r="N226" s="284"/>
      <c r="O226" s="309"/>
    </row>
    <row r="227" spans="1:15">
      <c r="A227" s="286"/>
      <c r="B227" s="287"/>
      <c r="C227" s="287"/>
      <c r="D227" s="287"/>
      <c r="E227" s="291"/>
      <c r="F227" s="287"/>
      <c r="G227" s="287"/>
      <c r="H227" s="287"/>
      <c r="I227" s="287"/>
      <c r="J227" s="287"/>
      <c r="K227" s="287"/>
      <c r="L227" s="290"/>
      <c r="M227" s="291"/>
      <c r="N227" s="292"/>
      <c r="O227" s="316"/>
    </row>
    <row r="228" spans="1:15">
      <c r="A228" s="286"/>
      <c r="B228" s="287"/>
      <c r="C228" s="287"/>
      <c r="D228" s="287"/>
      <c r="E228" s="291"/>
      <c r="F228" s="287"/>
      <c r="G228" s="287"/>
      <c r="H228" s="287"/>
      <c r="I228" s="287"/>
      <c r="J228" s="287"/>
      <c r="K228" s="287"/>
      <c r="L228" s="290"/>
      <c r="M228" s="291"/>
      <c r="N228" s="292"/>
      <c r="O228" s="316"/>
    </row>
    <row r="229" spans="1:15">
      <c r="A229" s="286"/>
      <c r="B229" s="287"/>
      <c r="C229" s="287"/>
      <c r="D229" s="287"/>
      <c r="E229" s="291"/>
      <c r="F229" s="287"/>
      <c r="G229" s="287"/>
      <c r="H229" s="287"/>
      <c r="I229" s="287"/>
      <c r="J229" s="287"/>
      <c r="K229" s="287"/>
      <c r="L229" s="290"/>
      <c r="M229" s="291"/>
      <c r="N229" s="292"/>
      <c r="O229" s="316"/>
    </row>
    <row r="230" spans="1:15">
      <c r="A230" s="286"/>
      <c r="B230" s="287"/>
      <c r="C230" s="287"/>
      <c r="D230" s="287"/>
      <c r="E230" s="291"/>
      <c r="F230" s="287"/>
      <c r="G230" s="287"/>
      <c r="H230" s="287"/>
      <c r="I230" s="287"/>
      <c r="J230" s="287"/>
      <c r="K230" s="287"/>
      <c r="L230" s="290"/>
      <c r="M230" s="291"/>
      <c r="N230" s="292"/>
      <c r="O230" s="316"/>
    </row>
    <row r="231" spans="1:15">
      <c r="A231" s="111"/>
      <c r="B231" s="111" t="s">
        <v>21</v>
      </c>
      <c r="C231" s="389" t="s">
        <v>63</v>
      </c>
      <c r="D231" s="389"/>
      <c r="E231" s="389"/>
      <c r="F231" s="111" t="s">
        <v>23</v>
      </c>
      <c r="G231" s="111"/>
      <c r="H231" s="111"/>
      <c r="I231" s="111"/>
      <c r="J231" s="111"/>
      <c r="K231" s="111"/>
      <c r="L231" s="383" t="s">
        <v>24</v>
      </c>
      <c r="M231" s="383"/>
      <c r="N231" s="383"/>
      <c r="O231" s="383"/>
    </row>
    <row r="232" spans="1:15">
      <c r="A232" s="111"/>
      <c r="B232" s="111" t="s">
        <v>25</v>
      </c>
      <c r="C232" s="111" t="s">
        <v>75</v>
      </c>
      <c r="D232" s="111"/>
      <c r="E232" s="111"/>
      <c r="F232" s="111" t="s">
        <v>27</v>
      </c>
      <c r="G232" s="111"/>
      <c r="H232" s="111"/>
      <c r="I232" s="111"/>
      <c r="J232" s="111"/>
      <c r="K232" s="111"/>
      <c r="L232" s="383" t="s">
        <v>136</v>
      </c>
      <c r="M232" s="383"/>
      <c r="N232" s="383"/>
      <c r="O232" s="383"/>
    </row>
    <row r="233" spans="1:15">
      <c r="A233" s="111"/>
      <c r="B233" s="111" t="s">
        <v>29</v>
      </c>
      <c r="C233" s="111" t="s">
        <v>74</v>
      </c>
      <c r="D233" s="111"/>
      <c r="E233" s="111"/>
      <c r="F233" s="111" t="s">
        <v>31</v>
      </c>
      <c r="G233" s="111"/>
      <c r="H233" s="111"/>
      <c r="I233" s="111"/>
      <c r="J233" s="111"/>
      <c r="K233" s="111"/>
      <c r="L233" s="384" t="s">
        <v>32</v>
      </c>
      <c r="M233" s="384"/>
      <c r="N233" s="384"/>
      <c r="O233" s="384"/>
    </row>
    <row r="234" spans="1:15">
      <c r="C234" s="111" t="s">
        <v>76</v>
      </c>
      <c r="D234" s="111"/>
      <c r="E234" s="111"/>
    </row>
  </sheetData>
  <mergeCells count="93">
    <mergeCell ref="A149:O149"/>
    <mergeCell ref="C173:E173"/>
    <mergeCell ref="G154:K154"/>
    <mergeCell ref="L175:O175"/>
    <mergeCell ref="F168:K168"/>
    <mergeCell ref="B168:D168"/>
    <mergeCell ref="A151:O151"/>
    <mergeCell ref="A152:O152"/>
    <mergeCell ref="A153:O153"/>
    <mergeCell ref="A150:O150"/>
    <mergeCell ref="L173:O173"/>
    <mergeCell ref="L174:O174"/>
    <mergeCell ref="L147:O147"/>
    <mergeCell ref="A91:O91"/>
    <mergeCell ref="A92:O92"/>
    <mergeCell ref="A93:O93"/>
    <mergeCell ref="A94:O94"/>
    <mergeCell ref="L145:O145"/>
    <mergeCell ref="L146:O146"/>
    <mergeCell ref="G95:K95"/>
    <mergeCell ref="L114:O114"/>
    <mergeCell ref="A119:O119"/>
    <mergeCell ref="A120:O120"/>
    <mergeCell ref="A121:O121"/>
    <mergeCell ref="A122:O122"/>
    <mergeCell ref="G124:K124"/>
    <mergeCell ref="C145:E145"/>
    <mergeCell ref="F108:K108"/>
    <mergeCell ref="G6:K6"/>
    <mergeCell ref="A1:O1"/>
    <mergeCell ref="A2:O2"/>
    <mergeCell ref="A3:O3"/>
    <mergeCell ref="A4:O4"/>
    <mergeCell ref="A5:O5"/>
    <mergeCell ref="F23:K23"/>
    <mergeCell ref="B23:D23"/>
    <mergeCell ref="A61:O61"/>
    <mergeCell ref="C26:E26"/>
    <mergeCell ref="L28:O28"/>
    <mergeCell ref="A31:O31"/>
    <mergeCell ref="A32:O32"/>
    <mergeCell ref="A33:O33"/>
    <mergeCell ref="A34:O34"/>
    <mergeCell ref="A35:O35"/>
    <mergeCell ref="G36:K36"/>
    <mergeCell ref="C54:E54"/>
    <mergeCell ref="L56:O56"/>
    <mergeCell ref="A60:O60"/>
    <mergeCell ref="F49:K49"/>
    <mergeCell ref="B49:D49"/>
    <mergeCell ref="F141:K141"/>
    <mergeCell ref="B141:D141"/>
    <mergeCell ref="B108:D108"/>
    <mergeCell ref="C112:E112"/>
    <mergeCell ref="A123:O123"/>
    <mergeCell ref="L113:O113"/>
    <mergeCell ref="L112:O112"/>
    <mergeCell ref="L232:O232"/>
    <mergeCell ref="A178:O178"/>
    <mergeCell ref="A179:O179"/>
    <mergeCell ref="C231:E231"/>
    <mergeCell ref="F200:K200"/>
    <mergeCell ref="B200:D200"/>
    <mergeCell ref="G183:K183"/>
    <mergeCell ref="A180:O180"/>
    <mergeCell ref="A181:O181"/>
    <mergeCell ref="A182:O182"/>
    <mergeCell ref="A90:O90"/>
    <mergeCell ref="L86:O86"/>
    <mergeCell ref="L233:O233"/>
    <mergeCell ref="C203:E203"/>
    <mergeCell ref="L205:O205"/>
    <mergeCell ref="A208:O208"/>
    <mergeCell ref="A209:O209"/>
    <mergeCell ref="A210:O210"/>
    <mergeCell ref="A211:O211"/>
    <mergeCell ref="F226:K226"/>
    <mergeCell ref="B226:D226"/>
    <mergeCell ref="A212:O212"/>
    <mergeCell ref="G213:K213"/>
    <mergeCell ref="L203:O203"/>
    <mergeCell ref="L204:O204"/>
    <mergeCell ref="L231:O231"/>
    <mergeCell ref="L85:O85"/>
    <mergeCell ref="L54:O54"/>
    <mergeCell ref="L87:O87"/>
    <mergeCell ref="A62:O62"/>
    <mergeCell ref="A63:O63"/>
    <mergeCell ref="A64:O64"/>
    <mergeCell ref="G65:K65"/>
    <mergeCell ref="C85:E85"/>
    <mergeCell ref="F82:K82"/>
    <mergeCell ref="B82:D82"/>
  </mergeCells>
  <pageMargins left="0.23622047244094491" right="0.27559055118110237" top="0.15748031496062992" bottom="0.19685039370078741" header="0.31496062992125984" footer="0.31496062992125984"/>
  <pageSetup paperSize="9" orientation="landscape" r:id="rId1"/>
  <ignoredErrors>
    <ignoredError sqref="M1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70" zoomScale="110" zoomScaleNormal="110" workbookViewId="0">
      <selection activeCell="C87" sqref="C87"/>
    </sheetView>
  </sheetViews>
  <sheetFormatPr defaultRowHeight="14.25"/>
  <cols>
    <col min="1" max="1" width="4.75" customWidth="1"/>
    <col min="2" max="2" width="29" customWidth="1"/>
    <col min="3" max="4" width="10.5" customWidth="1"/>
    <col min="5" max="6" width="10.875" customWidth="1"/>
    <col min="7" max="11" width="3.25" customWidth="1"/>
    <col min="12" max="14" width="10.875" customWidth="1"/>
    <col min="15" max="15" width="9.625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62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90" t="s">
        <v>14</v>
      </c>
      <c r="D7" s="4"/>
      <c r="E7" s="90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89">
        <v>5</v>
      </c>
      <c r="L7" s="4" t="s">
        <v>7</v>
      </c>
      <c r="M7" s="4" t="s">
        <v>7</v>
      </c>
      <c r="N7" s="4" t="s">
        <v>16</v>
      </c>
      <c r="O7" s="8"/>
    </row>
    <row r="8" spans="1:15" ht="18">
      <c r="A8" s="106">
        <v>1</v>
      </c>
      <c r="B8" s="16" t="s">
        <v>198</v>
      </c>
      <c r="C8" s="94" t="s">
        <v>61</v>
      </c>
      <c r="D8" s="15" t="s">
        <v>17</v>
      </c>
      <c r="E8" s="95">
        <v>59900</v>
      </c>
      <c r="F8" s="152" t="s">
        <v>223</v>
      </c>
      <c r="G8" s="12"/>
      <c r="H8" s="10"/>
      <c r="I8" s="13"/>
      <c r="J8" s="10"/>
      <c r="K8" s="108"/>
      <c r="L8" s="48"/>
      <c r="M8" s="11">
        <f t="shared" ref="M8:M14" si="0">+E8-L8</f>
        <v>59900</v>
      </c>
      <c r="N8" s="156" t="s">
        <v>224</v>
      </c>
      <c r="O8" s="10"/>
    </row>
    <row r="9" spans="1:15" ht="18">
      <c r="A9" s="101">
        <v>2</v>
      </c>
      <c r="B9" s="16" t="s">
        <v>199</v>
      </c>
      <c r="C9" s="53" t="s">
        <v>61</v>
      </c>
      <c r="D9" s="15" t="s">
        <v>17</v>
      </c>
      <c r="E9" s="45">
        <v>71100</v>
      </c>
      <c r="F9" s="152" t="s">
        <v>223</v>
      </c>
      <c r="G9" s="19"/>
      <c r="H9" s="16"/>
      <c r="I9" s="19"/>
      <c r="J9" s="16"/>
      <c r="K9" s="108"/>
      <c r="L9" s="21"/>
      <c r="M9" s="21">
        <f t="shared" si="0"/>
        <v>71100</v>
      </c>
      <c r="N9" s="156" t="s">
        <v>224</v>
      </c>
      <c r="O9" s="24"/>
    </row>
    <row r="10" spans="1:15" ht="18">
      <c r="A10" s="101">
        <v>3</v>
      </c>
      <c r="B10" s="16" t="s">
        <v>200</v>
      </c>
      <c r="C10" s="53" t="s">
        <v>61</v>
      </c>
      <c r="D10" s="15" t="s">
        <v>17</v>
      </c>
      <c r="E10" s="45">
        <v>71100</v>
      </c>
      <c r="F10" s="152" t="s">
        <v>223</v>
      </c>
      <c r="G10" s="19"/>
      <c r="H10" s="16"/>
      <c r="I10" s="19"/>
      <c r="J10" s="16"/>
      <c r="K10" s="108"/>
      <c r="L10" s="17"/>
      <c r="M10" s="17">
        <f t="shared" si="0"/>
        <v>71100</v>
      </c>
      <c r="N10" s="156" t="s">
        <v>224</v>
      </c>
      <c r="O10" s="16"/>
    </row>
    <row r="11" spans="1:15" ht="18">
      <c r="A11" s="101">
        <v>4</v>
      </c>
      <c r="B11" s="16" t="s">
        <v>201</v>
      </c>
      <c r="C11" s="53" t="s">
        <v>61</v>
      </c>
      <c r="D11" s="15" t="s">
        <v>17</v>
      </c>
      <c r="E11" s="45">
        <v>69900</v>
      </c>
      <c r="F11" s="152" t="s">
        <v>223</v>
      </c>
      <c r="G11" s="19"/>
      <c r="H11" s="16"/>
      <c r="I11" s="19"/>
      <c r="J11" s="16"/>
      <c r="K11" s="108"/>
      <c r="L11" s="17"/>
      <c r="M11" s="17">
        <f t="shared" si="0"/>
        <v>69900</v>
      </c>
      <c r="N11" s="156" t="s">
        <v>224</v>
      </c>
      <c r="O11" s="16"/>
    </row>
    <row r="12" spans="1:15" ht="18">
      <c r="A12" s="101">
        <v>5</v>
      </c>
      <c r="B12" s="16" t="s">
        <v>202</v>
      </c>
      <c r="C12" s="53" t="s">
        <v>61</v>
      </c>
      <c r="D12" s="15" t="s">
        <v>17</v>
      </c>
      <c r="E12" s="74">
        <v>70100</v>
      </c>
      <c r="F12" s="152" t="s">
        <v>223</v>
      </c>
      <c r="G12" s="19"/>
      <c r="H12" s="16"/>
      <c r="I12" s="19"/>
      <c r="J12" s="16"/>
      <c r="K12" s="108"/>
      <c r="L12" s="58"/>
      <c r="M12" s="17">
        <f t="shared" si="0"/>
        <v>70100</v>
      </c>
      <c r="N12" s="156" t="s">
        <v>224</v>
      </c>
      <c r="O12" s="16"/>
    </row>
    <row r="13" spans="1:15" ht="18">
      <c r="A13" s="101">
        <v>6</v>
      </c>
      <c r="B13" s="16" t="s">
        <v>203</v>
      </c>
      <c r="C13" s="53" t="s">
        <v>61</v>
      </c>
      <c r="D13" s="102" t="s">
        <v>17</v>
      </c>
      <c r="E13" s="74">
        <v>91400</v>
      </c>
      <c r="F13" s="152" t="s">
        <v>223</v>
      </c>
      <c r="G13" s="19"/>
      <c r="H13" s="16"/>
      <c r="I13" s="19"/>
      <c r="J13" s="16"/>
      <c r="K13" s="108"/>
      <c r="L13" s="17"/>
      <c r="M13" s="46">
        <f t="shared" si="0"/>
        <v>91400</v>
      </c>
      <c r="N13" s="156" t="s">
        <v>224</v>
      </c>
      <c r="O13" s="55"/>
    </row>
    <row r="14" spans="1:15" ht="18">
      <c r="A14" s="101">
        <v>7</v>
      </c>
      <c r="B14" s="16" t="s">
        <v>204</v>
      </c>
      <c r="C14" s="53" t="s">
        <v>61</v>
      </c>
      <c r="D14" s="102" t="s">
        <v>17</v>
      </c>
      <c r="E14" s="74">
        <v>98600</v>
      </c>
      <c r="F14" s="152" t="s">
        <v>223</v>
      </c>
      <c r="G14" s="18"/>
      <c r="H14" s="16"/>
      <c r="I14" s="19"/>
      <c r="J14" s="16"/>
      <c r="K14" s="108"/>
      <c r="L14" s="16"/>
      <c r="M14" s="92">
        <f t="shared" si="0"/>
        <v>98600</v>
      </c>
      <c r="N14" s="156" t="s">
        <v>224</v>
      </c>
      <c r="O14" s="55"/>
    </row>
    <row r="15" spans="1:15" ht="18">
      <c r="A15" s="101">
        <v>8</v>
      </c>
      <c r="B15" s="16" t="s">
        <v>205</v>
      </c>
      <c r="C15" s="53" t="s">
        <v>61</v>
      </c>
      <c r="D15" s="102" t="s">
        <v>17</v>
      </c>
      <c r="E15" s="23">
        <v>50000</v>
      </c>
      <c r="F15" s="152" t="s">
        <v>223</v>
      </c>
      <c r="G15" s="18"/>
      <c r="H15" s="16"/>
      <c r="I15" s="19"/>
      <c r="J15" s="16"/>
      <c r="K15" s="108"/>
      <c r="L15" s="16"/>
      <c r="M15" s="17">
        <f>E15-L15</f>
        <v>50000</v>
      </c>
      <c r="N15" s="156" t="s">
        <v>224</v>
      </c>
      <c r="O15" s="55"/>
    </row>
    <row r="16" spans="1:15" ht="18">
      <c r="A16" s="101">
        <v>9</v>
      </c>
      <c r="B16" s="16" t="s">
        <v>206</v>
      </c>
      <c r="C16" s="53" t="s">
        <v>61</v>
      </c>
      <c r="D16" s="102" t="s">
        <v>17</v>
      </c>
      <c r="E16" s="23">
        <v>70500</v>
      </c>
      <c r="F16" s="152" t="s">
        <v>223</v>
      </c>
      <c r="G16" s="18"/>
      <c r="H16" s="16"/>
      <c r="I16" s="19"/>
      <c r="J16" s="16"/>
      <c r="K16" s="108"/>
      <c r="L16" s="16"/>
      <c r="M16" s="17">
        <f>E16-L16</f>
        <v>70500</v>
      </c>
      <c r="N16" s="156" t="s">
        <v>224</v>
      </c>
      <c r="O16" s="55"/>
    </row>
    <row r="17" spans="1:15" ht="18">
      <c r="A17" s="101">
        <v>10</v>
      </c>
      <c r="B17" s="16" t="s">
        <v>207</v>
      </c>
      <c r="C17" s="53" t="s">
        <v>61</v>
      </c>
      <c r="D17" s="102" t="s">
        <v>17</v>
      </c>
      <c r="E17" s="23">
        <v>50000</v>
      </c>
      <c r="F17" s="152" t="s">
        <v>223</v>
      </c>
      <c r="G17" s="18"/>
      <c r="H17" s="16"/>
      <c r="I17" s="19"/>
      <c r="J17" s="16"/>
      <c r="K17" s="108"/>
      <c r="L17" s="16"/>
      <c r="M17" s="17">
        <f>E17-L17</f>
        <v>50000</v>
      </c>
      <c r="N17" s="156" t="s">
        <v>224</v>
      </c>
      <c r="O17" s="55"/>
    </row>
    <row r="18" spans="1:15" ht="18">
      <c r="A18" s="101"/>
      <c r="B18" s="16"/>
      <c r="C18" s="53"/>
      <c r="D18" s="102"/>
      <c r="E18" s="23"/>
      <c r="F18" s="102"/>
      <c r="G18" s="18"/>
      <c r="H18" s="16"/>
      <c r="I18" s="19"/>
      <c r="J18" s="16"/>
      <c r="K18" s="108"/>
      <c r="L18" s="16"/>
      <c r="M18" s="17"/>
      <c r="N18" s="22"/>
      <c r="O18" s="55"/>
    </row>
    <row r="19" spans="1:15" ht="18">
      <c r="A19" s="135"/>
      <c r="B19" s="38"/>
      <c r="C19" s="38"/>
      <c r="D19" s="38"/>
      <c r="E19" s="134"/>
      <c r="F19" s="38"/>
      <c r="G19" s="32"/>
      <c r="H19" s="38"/>
      <c r="I19" s="40"/>
      <c r="J19" s="38"/>
      <c r="K19" s="29"/>
      <c r="L19" s="38"/>
      <c r="M19" s="31"/>
      <c r="N19" s="38"/>
      <c r="O19" s="38"/>
    </row>
    <row r="20" spans="1:15" ht="18">
      <c r="A20" s="136"/>
      <c r="B20" s="403" t="s">
        <v>55</v>
      </c>
      <c r="C20" s="404"/>
      <c r="D20" s="405"/>
      <c r="E20" s="75">
        <f>SUM(E8:E19)</f>
        <v>702600</v>
      </c>
      <c r="F20" s="406" t="s">
        <v>55</v>
      </c>
      <c r="G20" s="406"/>
      <c r="H20" s="406"/>
      <c r="I20" s="406"/>
      <c r="J20" s="406"/>
      <c r="K20" s="406"/>
      <c r="L20" s="75">
        <f>SUM(L8:L19)</f>
        <v>0</v>
      </c>
      <c r="M20" s="75">
        <f>SUM(M8:M19)</f>
        <v>702600</v>
      </c>
      <c r="N20" s="105">
        <f>+E20-L20</f>
        <v>702600</v>
      </c>
      <c r="O20" s="84"/>
    </row>
    <row r="21" spans="1:15" ht="18">
      <c r="A21" s="76"/>
      <c r="B21" s="403" t="s">
        <v>57</v>
      </c>
      <c r="C21" s="404"/>
      <c r="D21" s="405"/>
      <c r="E21" s="75">
        <f>บริหารงานทั่วไป!E49+บริหารงานคลัง!E19+รักษาความสงบภายใน!E17+การศึกษา!E19+สาธารณสุข!E19+สังคมสงเคราะห์!E21+เคหะและชุมชน!E19+สร้างความเข้มแข็ง!E20+ศาสนาวัฒนธรรมฯ!E22+อุตสาหกรรมและการโยธา!E20</f>
        <v>4678284</v>
      </c>
      <c r="F21" s="406" t="s">
        <v>55</v>
      </c>
      <c r="G21" s="406"/>
      <c r="H21" s="406"/>
      <c r="I21" s="406"/>
      <c r="J21" s="406"/>
      <c r="K21" s="406"/>
      <c r="L21" s="75">
        <f>+บริหารงานทั่วไป!L49+บริหารงานคลัง!L19+รักษาความสงบภายใน!L17+การศึกษา!L19+สาธารณสุข!L19+สังคมสงเคราะห์!L21+เคหะและชุมชน!L19+สร้างความเข้มแข็ง!L20+ศาสนาวัฒนธรรมฯ!L22</f>
        <v>239828.68</v>
      </c>
      <c r="M21" s="75">
        <f>บริหารงานทั่วไป!M49+บริหารงานคลัง!M19+รักษาความสงบภายใน!M17+การศึกษา!M19+สาธารณสุข!M19+สังคมสงเคราะห์!M21+เคหะและชุมชน!M19+สร้างความเข้มแข็ง!M20+ศาสนาวัฒนธรรมฯ!M22+อุตสาหกรรมและการโยธา!M20</f>
        <v>4440955.32</v>
      </c>
      <c r="N21" s="84"/>
      <c r="O21" s="84"/>
    </row>
    <row r="22" spans="1:15" ht="18">
      <c r="A22" s="86"/>
      <c r="B22" s="87"/>
      <c r="C22" s="87"/>
      <c r="D22" s="87"/>
      <c r="E22" s="88"/>
      <c r="F22" s="87"/>
      <c r="G22" s="87"/>
      <c r="H22" s="87"/>
      <c r="I22" s="87"/>
      <c r="J22" s="87"/>
      <c r="K22" s="87"/>
      <c r="L22" s="88"/>
      <c r="M22" s="88"/>
      <c r="N22" s="19"/>
      <c r="O22" s="19"/>
    </row>
    <row r="23" spans="1:15" ht="18">
      <c r="A23" s="19"/>
      <c r="B23" s="19"/>
      <c r="C23" s="19"/>
      <c r="D23" s="19"/>
      <c r="E23" s="36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8">
      <c r="A24" s="19"/>
      <c r="B24" s="19"/>
      <c r="C24" s="19"/>
      <c r="D24" s="19"/>
      <c r="E24" s="36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8">
      <c r="A25" s="19"/>
      <c r="B25" s="19" t="s">
        <v>21</v>
      </c>
      <c r="C25" s="396" t="s">
        <v>94</v>
      </c>
      <c r="D25" s="396"/>
      <c r="E25" s="396"/>
      <c r="F25" s="19" t="s">
        <v>23</v>
      </c>
      <c r="G25" s="19"/>
      <c r="H25" s="19"/>
      <c r="I25" s="19"/>
      <c r="J25" s="19"/>
      <c r="K25" s="19"/>
      <c r="L25" s="19" t="s">
        <v>24</v>
      </c>
      <c r="M25" s="19"/>
      <c r="N25" s="19"/>
      <c r="O25" s="19"/>
    </row>
    <row r="26" spans="1:15" ht="18">
      <c r="A26" s="19"/>
      <c r="B26" s="19" t="s">
        <v>25</v>
      </c>
      <c r="C26" s="111" t="s">
        <v>75</v>
      </c>
      <c r="D26" s="111"/>
      <c r="E26" s="111"/>
      <c r="F26" s="19" t="s">
        <v>27</v>
      </c>
      <c r="G26" s="19"/>
      <c r="H26" s="19"/>
      <c r="I26" s="19"/>
      <c r="J26" s="19"/>
      <c r="K26" s="19"/>
      <c r="L26" s="19" t="s">
        <v>28</v>
      </c>
      <c r="M26" s="19"/>
      <c r="N26" s="19"/>
      <c r="O26" s="19"/>
    </row>
    <row r="27" spans="1:15" ht="18">
      <c r="A27" s="19"/>
      <c r="B27" s="19" t="s">
        <v>29</v>
      </c>
      <c r="C27" s="111" t="s">
        <v>74</v>
      </c>
      <c r="D27" s="111"/>
      <c r="E27" s="111"/>
      <c r="F27" s="19" t="s">
        <v>31</v>
      </c>
      <c r="G27" s="19"/>
      <c r="H27" s="19"/>
      <c r="I27" s="19"/>
      <c r="J27" s="19"/>
      <c r="K27" s="19"/>
      <c r="L27" s="397" t="s">
        <v>32</v>
      </c>
      <c r="M27" s="397"/>
      <c r="N27" s="397"/>
      <c r="O27" s="397"/>
    </row>
    <row r="28" spans="1:15" ht="18">
      <c r="A28" s="19"/>
      <c r="B28" s="19"/>
      <c r="C28" s="111" t="s">
        <v>76</v>
      </c>
      <c r="D28" s="111"/>
      <c r="E28" s="111"/>
      <c r="F28" s="19"/>
      <c r="G28" s="19"/>
      <c r="H28" s="19"/>
      <c r="I28" s="19"/>
      <c r="J28" s="19"/>
      <c r="K28" s="19"/>
      <c r="L28" s="91"/>
      <c r="M28" s="91"/>
      <c r="N28" s="91"/>
      <c r="O28" s="91"/>
    </row>
    <row r="29" spans="1:15" ht="18">
      <c r="A29" s="19"/>
      <c r="B29" s="19"/>
      <c r="C29" s="19"/>
      <c r="D29" s="19"/>
      <c r="E29" s="36"/>
      <c r="F29" s="19"/>
      <c r="G29" s="19"/>
      <c r="H29" s="19"/>
      <c r="I29" s="19"/>
      <c r="J29" s="19"/>
      <c r="K29" s="19"/>
      <c r="L29" s="91"/>
      <c r="M29" s="91"/>
      <c r="N29" s="91"/>
      <c r="O29" s="91"/>
    </row>
    <row r="30" spans="1:15" ht="18">
      <c r="A30" s="19"/>
      <c r="B30" s="19"/>
      <c r="C30" s="19"/>
      <c r="D30" s="19"/>
      <c r="E30" s="36"/>
      <c r="F30" s="19"/>
      <c r="G30" s="19"/>
      <c r="H30" s="19"/>
      <c r="I30" s="19"/>
      <c r="J30" s="19"/>
      <c r="K30" s="19"/>
      <c r="L30" s="91"/>
      <c r="M30" s="91"/>
      <c r="N30" s="91"/>
      <c r="O30" s="91"/>
    </row>
    <row r="31" spans="1:15" ht="18">
      <c r="A31" s="19"/>
      <c r="B31" s="19"/>
      <c r="C31" s="19"/>
      <c r="D31" s="19"/>
      <c r="E31" s="36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8">
      <c r="A32" s="398" t="s">
        <v>0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</row>
    <row r="33" spans="1:15" ht="18">
      <c r="A33" s="398" t="s">
        <v>33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</row>
    <row r="34" spans="1:15" ht="18">
      <c r="A34" s="399" t="s">
        <v>217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</row>
    <row r="35" spans="1:15" ht="18">
      <c r="A35" s="399" t="s">
        <v>62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</row>
    <row r="36" spans="1:15" ht="18">
      <c r="A36" s="400" t="s">
        <v>220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</row>
    <row r="37" spans="1:15" ht="18">
      <c r="A37" s="43" t="s">
        <v>3</v>
      </c>
      <c r="B37" s="1" t="s">
        <v>4</v>
      </c>
      <c r="C37" s="2" t="s">
        <v>5</v>
      </c>
      <c r="D37" s="1" t="s">
        <v>6</v>
      </c>
      <c r="E37" s="2" t="s">
        <v>7</v>
      </c>
      <c r="F37" s="1" t="s">
        <v>8</v>
      </c>
      <c r="G37" s="401" t="s">
        <v>9</v>
      </c>
      <c r="H37" s="402"/>
      <c r="I37" s="402"/>
      <c r="J37" s="402"/>
      <c r="K37" s="402"/>
      <c r="L37" s="1" t="s">
        <v>10</v>
      </c>
      <c r="M37" s="1" t="s">
        <v>11</v>
      </c>
      <c r="N37" s="1" t="s">
        <v>12</v>
      </c>
      <c r="O37" s="3" t="s">
        <v>13</v>
      </c>
    </row>
    <row r="38" spans="1:15" ht="18">
      <c r="A38" s="44"/>
      <c r="B38" s="4"/>
      <c r="C38" s="90" t="s">
        <v>14</v>
      </c>
      <c r="D38" s="4"/>
      <c r="E38" s="90"/>
      <c r="F38" s="4" t="s">
        <v>15</v>
      </c>
      <c r="G38" s="6">
        <v>1</v>
      </c>
      <c r="H38" s="6">
        <v>2</v>
      </c>
      <c r="I38" s="6">
        <v>3</v>
      </c>
      <c r="J38" s="6">
        <v>4</v>
      </c>
      <c r="K38" s="89">
        <v>5</v>
      </c>
      <c r="L38" s="4" t="s">
        <v>7</v>
      </c>
      <c r="M38" s="4" t="s">
        <v>7</v>
      </c>
      <c r="N38" s="4" t="s">
        <v>16</v>
      </c>
      <c r="O38" s="8"/>
    </row>
    <row r="39" spans="1:15" ht="18">
      <c r="A39" s="9">
        <v>1</v>
      </c>
      <c r="B39" s="16" t="s">
        <v>198</v>
      </c>
      <c r="C39" s="94" t="s">
        <v>61</v>
      </c>
      <c r="D39" s="102" t="s">
        <v>17</v>
      </c>
      <c r="E39" s="95">
        <v>59900</v>
      </c>
      <c r="F39" s="152" t="s">
        <v>223</v>
      </c>
      <c r="G39" s="12"/>
      <c r="H39" s="10"/>
      <c r="I39" s="13"/>
      <c r="J39" s="10"/>
      <c r="K39" s="108"/>
      <c r="L39" s="48"/>
      <c r="M39" s="11">
        <f t="shared" ref="M39:M45" si="1">+E39-L39</f>
        <v>59900</v>
      </c>
      <c r="N39" s="156" t="s">
        <v>225</v>
      </c>
      <c r="O39" s="10"/>
    </row>
    <row r="40" spans="1:15" ht="18">
      <c r="A40" s="15">
        <v>2</v>
      </c>
      <c r="B40" s="16" t="s">
        <v>199</v>
      </c>
      <c r="C40" s="53" t="s">
        <v>61</v>
      </c>
      <c r="D40" s="102" t="s">
        <v>17</v>
      </c>
      <c r="E40" s="45">
        <v>71100</v>
      </c>
      <c r="F40" s="152" t="s">
        <v>223</v>
      </c>
      <c r="G40" s="19"/>
      <c r="H40" s="16"/>
      <c r="I40" s="19"/>
      <c r="J40" s="16"/>
      <c r="K40" s="108"/>
      <c r="L40" s="21"/>
      <c r="M40" s="21">
        <f t="shared" si="1"/>
        <v>71100</v>
      </c>
      <c r="N40" s="156" t="s">
        <v>225</v>
      </c>
      <c r="O40" s="24"/>
    </row>
    <row r="41" spans="1:15" ht="18">
      <c r="A41" s="15">
        <v>3</v>
      </c>
      <c r="B41" s="16" t="s">
        <v>200</v>
      </c>
      <c r="C41" s="53" t="s">
        <v>61</v>
      </c>
      <c r="D41" s="102" t="s">
        <v>17</v>
      </c>
      <c r="E41" s="45">
        <v>71100</v>
      </c>
      <c r="F41" s="152" t="s">
        <v>223</v>
      </c>
      <c r="G41" s="19"/>
      <c r="H41" s="16"/>
      <c r="I41" s="19"/>
      <c r="J41" s="16"/>
      <c r="K41" s="108"/>
      <c r="L41" s="17"/>
      <c r="M41" s="17">
        <f t="shared" si="1"/>
        <v>71100</v>
      </c>
      <c r="N41" s="156" t="s">
        <v>225</v>
      </c>
      <c r="O41" s="16"/>
    </row>
    <row r="42" spans="1:15" ht="18">
      <c r="A42" s="15">
        <v>4</v>
      </c>
      <c r="B42" s="16" t="s">
        <v>201</v>
      </c>
      <c r="C42" s="53" t="s">
        <v>61</v>
      </c>
      <c r="D42" s="102" t="s">
        <v>17</v>
      </c>
      <c r="E42" s="45">
        <v>69900</v>
      </c>
      <c r="F42" s="152" t="s">
        <v>223</v>
      </c>
      <c r="G42" s="19"/>
      <c r="H42" s="16"/>
      <c r="I42" s="19"/>
      <c r="J42" s="16"/>
      <c r="K42" s="108"/>
      <c r="L42" s="17"/>
      <c r="M42" s="17">
        <f t="shared" si="1"/>
        <v>69900</v>
      </c>
      <c r="N42" s="156" t="s">
        <v>225</v>
      </c>
      <c r="O42" s="16"/>
    </row>
    <row r="43" spans="1:15" ht="18">
      <c r="A43" s="15">
        <v>5</v>
      </c>
      <c r="B43" s="16" t="s">
        <v>202</v>
      </c>
      <c r="C43" s="53" t="s">
        <v>61</v>
      </c>
      <c r="D43" s="102" t="s">
        <v>17</v>
      </c>
      <c r="E43" s="74">
        <v>70100</v>
      </c>
      <c r="F43" s="152" t="s">
        <v>223</v>
      </c>
      <c r="G43" s="19"/>
      <c r="H43" s="16"/>
      <c r="I43" s="19"/>
      <c r="J43" s="16"/>
      <c r="K43" s="108"/>
      <c r="L43" s="58"/>
      <c r="M43" s="17">
        <f t="shared" si="1"/>
        <v>70100</v>
      </c>
      <c r="N43" s="156" t="s">
        <v>225</v>
      </c>
      <c r="O43" s="16"/>
    </row>
    <row r="44" spans="1:15" ht="18">
      <c r="A44" s="101">
        <v>6</v>
      </c>
      <c r="B44" s="16" t="s">
        <v>203</v>
      </c>
      <c r="C44" s="53" t="s">
        <v>61</v>
      </c>
      <c r="D44" s="102" t="s">
        <v>17</v>
      </c>
      <c r="E44" s="74">
        <v>91400</v>
      </c>
      <c r="F44" s="152" t="s">
        <v>223</v>
      </c>
      <c r="G44" s="19"/>
      <c r="H44" s="16"/>
      <c r="I44" s="19"/>
      <c r="J44" s="16"/>
      <c r="K44" s="108"/>
      <c r="L44" s="17"/>
      <c r="M44" s="92">
        <f t="shared" si="1"/>
        <v>91400</v>
      </c>
      <c r="N44" s="156" t="s">
        <v>225</v>
      </c>
      <c r="O44" s="55"/>
    </row>
    <row r="45" spans="1:15" ht="18">
      <c r="A45" s="101">
        <v>7</v>
      </c>
      <c r="B45" s="16" t="s">
        <v>204</v>
      </c>
      <c r="C45" s="53" t="s">
        <v>61</v>
      </c>
      <c r="D45" s="102" t="s">
        <v>17</v>
      </c>
      <c r="E45" s="74">
        <v>98600</v>
      </c>
      <c r="F45" s="152" t="s">
        <v>223</v>
      </c>
      <c r="G45" s="18"/>
      <c r="H45" s="16"/>
      <c r="I45" s="19"/>
      <c r="J45" s="16"/>
      <c r="K45" s="108"/>
      <c r="L45" s="16"/>
      <c r="M45" s="92">
        <f t="shared" si="1"/>
        <v>98600</v>
      </c>
      <c r="N45" s="156" t="s">
        <v>225</v>
      </c>
      <c r="O45" s="55"/>
    </row>
    <row r="46" spans="1:15" ht="18">
      <c r="A46" s="101">
        <v>8</v>
      </c>
      <c r="B46" s="16" t="s">
        <v>205</v>
      </c>
      <c r="C46" s="53" t="s">
        <v>61</v>
      </c>
      <c r="D46" s="102" t="s">
        <v>17</v>
      </c>
      <c r="E46" s="23">
        <v>50000</v>
      </c>
      <c r="F46" s="152" t="s">
        <v>223</v>
      </c>
      <c r="G46" s="18"/>
      <c r="H46" s="16"/>
      <c r="I46" s="19"/>
      <c r="J46" s="16"/>
      <c r="K46" s="108"/>
      <c r="L46" s="16"/>
      <c r="M46" s="17">
        <f>+E46-L46</f>
        <v>50000</v>
      </c>
      <c r="N46" s="156" t="s">
        <v>225</v>
      </c>
      <c r="O46" s="55"/>
    </row>
    <row r="47" spans="1:15" ht="18">
      <c r="A47" s="101">
        <v>9</v>
      </c>
      <c r="B47" s="16" t="s">
        <v>206</v>
      </c>
      <c r="C47" s="53" t="s">
        <v>61</v>
      </c>
      <c r="D47" s="102" t="s">
        <v>17</v>
      </c>
      <c r="E47" s="23">
        <v>70500</v>
      </c>
      <c r="F47" s="152" t="s">
        <v>223</v>
      </c>
      <c r="G47" s="18"/>
      <c r="H47" s="16"/>
      <c r="I47" s="19"/>
      <c r="J47" s="16"/>
      <c r="K47" s="108"/>
      <c r="L47" s="16"/>
      <c r="M47" s="17">
        <f>+E47-L47</f>
        <v>70500</v>
      </c>
      <c r="N47" s="156" t="s">
        <v>225</v>
      </c>
      <c r="O47" s="55"/>
    </row>
    <row r="48" spans="1:15" ht="18">
      <c r="A48" s="101">
        <v>10</v>
      </c>
      <c r="B48" s="16" t="s">
        <v>207</v>
      </c>
      <c r="C48" s="53" t="s">
        <v>61</v>
      </c>
      <c r="D48" s="102" t="s">
        <v>17</v>
      </c>
      <c r="E48" s="23">
        <v>50000</v>
      </c>
      <c r="F48" s="152" t="s">
        <v>223</v>
      </c>
      <c r="G48" s="18"/>
      <c r="H48" s="16"/>
      <c r="I48" s="19"/>
      <c r="J48" s="16"/>
      <c r="K48" s="108"/>
      <c r="L48" s="16"/>
      <c r="M48" s="17">
        <f>+E48-L48</f>
        <v>50000</v>
      </c>
      <c r="N48" s="156" t="s">
        <v>225</v>
      </c>
      <c r="O48" s="55"/>
    </row>
    <row r="49" spans="1:15" ht="18">
      <c r="A49" s="101"/>
      <c r="B49" s="16"/>
      <c r="C49" s="53"/>
      <c r="D49" s="102"/>
      <c r="E49" s="23"/>
      <c r="F49" s="102"/>
      <c r="G49" s="18"/>
      <c r="H49" s="16"/>
      <c r="I49" s="19"/>
      <c r="J49" s="16"/>
      <c r="K49" s="108"/>
      <c r="L49" s="16"/>
      <c r="M49" s="17"/>
      <c r="N49" s="22"/>
      <c r="O49" s="55"/>
    </row>
    <row r="50" spans="1:15" ht="18">
      <c r="A50" s="38"/>
      <c r="B50" s="38"/>
      <c r="C50" s="38"/>
      <c r="D50" s="38"/>
      <c r="E50" s="39"/>
      <c r="F50" s="38"/>
      <c r="G50" s="32"/>
      <c r="H50" s="38"/>
      <c r="I50" s="40"/>
      <c r="J50" s="38"/>
      <c r="K50" s="29"/>
      <c r="L50" s="38"/>
      <c r="M50" s="38"/>
      <c r="N50" s="38"/>
      <c r="O50" s="38"/>
    </row>
    <row r="51" spans="1:15" ht="18">
      <c r="A51" s="76"/>
      <c r="B51" s="403" t="s">
        <v>55</v>
      </c>
      <c r="C51" s="404"/>
      <c r="D51" s="405"/>
      <c r="E51" s="75">
        <f>SUM(E39:E50)</f>
        <v>702600</v>
      </c>
      <c r="F51" s="406" t="s">
        <v>55</v>
      </c>
      <c r="G51" s="406"/>
      <c r="H51" s="406"/>
      <c r="I51" s="406"/>
      <c r="J51" s="406"/>
      <c r="K51" s="406"/>
      <c r="L51" s="75">
        <f>SUM(L39:L50)</f>
        <v>0</v>
      </c>
      <c r="M51" s="75">
        <f>SUM(M39:M50)</f>
        <v>702600</v>
      </c>
      <c r="N51" s="133">
        <f>+E51-L51</f>
        <v>702600</v>
      </c>
      <c r="O51" s="133"/>
    </row>
    <row r="52" spans="1:15" ht="18">
      <c r="A52" s="76"/>
      <c r="B52" s="403" t="s">
        <v>57</v>
      </c>
      <c r="C52" s="404"/>
      <c r="D52" s="405"/>
      <c r="E52" s="75">
        <f>+E21</f>
        <v>4678284</v>
      </c>
      <c r="F52" s="406" t="s">
        <v>55</v>
      </c>
      <c r="G52" s="406"/>
      <c r="H52" s="406"/>
      <c r="I52" s="406"/>
      <c r="J52" s="406"/>
      <c r="K52" s="406"/>
      <c r="L52" s="75">
        <f>บริหารงานทั่วไป!L108+บริหารงานคลัง!L45+รักษาความสงบภายใน!L42+การศึกษา!L44+สาธารณสุข!L98+สังคมสงเคราะห์!L50+เคหะและชุมชน!L96+ศาสนาวัฒนธรรมฯ!L52+อุตสาหกรรมและการโยธา!L51</f>
        <v>959698.28</v>
      </c>
      <c r="M52" s="75">
        <f>บริหารงานทั่วไป!M108+บริหารงานคลัง!M45+รักษาความสงบภายใน!M42+การศึกษา!M44+สาธารณสุข!M98+สังคมสงเคราะห์!M50+เคหะและชุมชน!M96+สร้างความเข้มแข็ง!M50+ศาสนาวัฒนธรรมฯ!M52+อุตสาหกรรมและการโยธา!M51</f>
        <v>4530430.7200000007</v>
      </c>
      <c r="N52" s="133"/>
      <c r="O52" s="133"/>
    </row>
    <row r="53" spans="1:15" ht="18">
      <c r="A53" s="19"/>
      <c r="B53" s="19"/>
      <c r="C53" s="19"/>
      <c r="D53" s="19"/>
      <c r="E53" s="36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>
      <c r="A54" s="19"/>
      <c r="B54" s="19"/>
      <c r="C54" s="19"/>
      <c r="D54" s="19"/>
      <c r="E54" s="36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>
      <c r="A55" s="19"/>
      <c r="B55" s="19"/>
      <c r="C55" s="19"/>
      <c r="D55" s="19"/>
      <c r="E55" s="36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>
      <c r="A56" s="19"/>
      <c r="B56" s="19"/>
      <c r="C56" s="19"/>
      <c r="D56" s="19"/>
      <c r="E56" s="36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>
      <c r="A57" s="19"/>
      <c r="B57" s="19" t="s">
        <v>21</v>
      </c>
      <c r="C57" s="396" t="s">
        <v>94</v>
      </c>
      <c r="D57" s="396"/>
      <c r="E57" s="396"/>
      <c r="F57" s="19" t="s">
        <v>123</v>
      </c>
      <c r="G57" s="19"/>
      <c r="H57" s="19"/>
      <c r="I57" s="19"/>
      <c r="J57" s="19"/>
      <c r="K57" s="19"/>
      <c r="L57" s="19" t="s">
        <v>24</v>
      </c>
      <c r="M57" s="19"/>
      <c r="N57" s="19"/>
      <c r="O57" s="19"/>
    </row>
    <row r="58" spans="1:15" ht="18">
      <c r="A58" s="19"/>
      <c r="B58" s="19" t="s">
        <v>25</v>
      </c>
      <c r="C58" s="111" t="s">
        <v>75</v>
      </c>
      <c r="D58" s="111"/>
      <c r="E58" s="111"/>
      <c r="F58" s="19" t="s">
        <v>27</v>
      </c>
      <c r="G58" s="19"/>
      <c r="H58" s="19"/>
      <c r="I58" s="19"/>
      <c r="J58" s="19"/>
      <c r="K58" s="19"/>
      <c r="L58" s="19" t="s">
        <v>28</v>
      </c>
      <c r="M58" s="19"/>
      <c r="N58" s="19"/>
      <c r="O58" s="19"/>
    </row>
    <row r="59" spans="1:15" ht="18">
      <c r="A59" s="19"/>
      <c r="B59" s="19" t="s">
        <v>29</v>
      </c>
      <c r="C59" s="111" t="s">
        <v>74</v>
      </c>
      <c r="D59" s="111"/>
      <c r="E59" s="111"/>
      <c r="F59" s="19" t="s">
        <v>115</v>
      </c>
      <c r="G59" s="19"/>
      <c r="H59" s="19"/>
      <c r="I59" s="19"/>
      <c r="J59" s="19"/>
      <c r="K59" s="19"/>
      <c r="L59" s="397" t="s">
        <v>32</v>
      </c>
      <c r="M59" s="397"/>
      <c r="N59" s="397"/>
      <c r="O59" s="397"/>
    </row>
    <row r="60" spans="1:15" ht="18">
      <c r="A60" s="19"/>
      <c r="B60" s="19"/>
      <c r="C60" s="111" t="s">
        <v>76</v>
      </c>
      <c r="D60" s="111"/>
      <c r="E60" s="111"/>
      <c r="F60" s="19"/>
      <c r="G60" s="19"/>
      <c r="H60" s="19"/>
      <c r="I60" s="19"/>
      <c r="J60" s="19"/>
      <c r="K60" s="19"/>
      <c r="L60" s="91"/>
      <c r="M60" s="91"/>
      <c r="N60" s="91"/>
      <c r="O60" s="91"/>
    </row>
    <row r="61" spans="1:15" ht="18">
      <c r="A61" s="19"/>
      <c r="B61" s="19"/>
      <c r="C61" s="19"/>
      <c r="D61" s="19"/>
      <c r="E61" s="36"/>
      <c r="F61" s="19"/>
      <c r="G61" s="19"/>
      <c r="H61" s="19"/>
      <c r="I61" s="19"/>
      <c r="J61" s="19"/>
      <c r="K61" s="19"/>
      <c r="L61" s="91"/>
      <c r="M61" s="91"/>
      <c r="N61" s="91"/>
      <c r="O61" s="91"/>
    </row>
    <row r="62" spans="1:15" ht="18">
      <c r="A62" s="19"/>
      <c r="B62" s="19"/>
      <c r="C62" s="19"/>
      <c r="D62" s="19"/>
      <c r="E62" s="36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>
      <c r="A63" s="398" t="s">
        <v>0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</row>
    <row r="64" spans="1:15" ht="18">
      <c r="A64" s="398" t="s">
        <v>34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</row>
    <row r="65" spans="1:15" ht="18">
      <c r="A65" s="399" t="s">
        <v>217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5" ht="18">
      <c r="A66" s="399" t="s">
        <v>62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</row>
    <row r="67" spans="1:15" ht="18">
      <c r="A67" s="400" t="s">
        <v>227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</row>
    <row r="68" spans="1:15" ht="18">
      <c r="A68" s="43" t="s">
        <v>3</v>
      </c>
      <c r="B68" s="1" t="s">
        <v>4</v>
      </c>
      <c r="C68" s="2" t="s">
        <v>5</v>
      </c>
      <c r="D68" s="1" t="s">
        <v>6</v>
      </c>
      <c r="E68" s="2" t="s">
        <v>7</v>
      </c>
      <c r="F68" s="1" t="s">
        <v>8</v>
      </c>
      <c r="G68" s="401" t="s">
        <v>9</v>
      </c>
      <c r="H68" s="402"/>
      <c r="I68" s="402"/>
      <c r="J68" s="402"/>
      <c r="K68" s="402"/>
      <c r="L68" s="1" t="s">
        <v>10</v>
      </c>
      <c r="M68" s="1" t="s">
        <v>11</v>
      </c>
      <c r="N68" s="1" t="s">
        <v>12</v>
      </c>
      <c r="O68" s="3" t="s">
        <v>13</v>
      </c>
    </row>
    <row r="69" spans="1:15" ht="18">
      <c r="A69" s="44"/>
      <c r="B69" s="4"/>
      <c r="C69" s="90" t="s">
        <v>14</v>
      </c>
      <c r="D69" s="4"/>
      <c r="E69" s="90"/>
      <c r="F69" s="4" t="s">
        <v>15</v>
      </c>
      <c r="G69" s="6">
        <v>1</v>
      </c>
      <c r="H69" s="6">
        <v>2</v>
      </c>
      <c r="I69" s="6">
        <v>3</v>
      </c>
      <c r="J69" s="6">
        <v>4</v>
      </c>
      <c r="K69" s="89">
        <v>5</v>
      </c>
      <c r="L69" s="4" t="s">
        <v>7</v>
      </c>
      <c r="M69" s="4" t="s">
        <v>7</v>
      </c>
      <c r="N69" s="4" t="s">
        <v>16</v>
      </c>
      <c r="O69" s="8"/>
    </row>
    <row r="70" spans="1:15" ht="18">
      <c r="A70" s="9">
        <v>1</v>
      </c>
      <c r="B70" s="16" t="s">
        <v>198</v>
      </c>
      <c r="C70" s="94" t="s">
        <v>61</v>
      </c>
      <c r="D70" s="102" t="s">
        <v>17</v>
      </c>
      <c r="E70" s="95">
        <v>59900</v>
      </c>
      <c r="F70" s="152" t="s">
        <v>223</v>
      </c>
      <c r="G70" s="12"/>
      <c r="H70" s="10"/>
      <c r="I70" s="13"/>
      <c r="J70" s="10"/>
      <c r="K70" s="108"/>
      <c r="L70" s="48"/>
      <c r="M70" s="11">
        <f t="shared" ref="M70:M76" si="2">+E70-L70</f>
        <v>59900</v>
      </c>
      <c r="N70" s="156" t="s">
        <v>229</v>
      </c>
      <c r="O70" s="10"/>
    </row>
    <row r="71" spans="1:15" ht="18">
      <c r="A71" s="15">
        <v>2</v>
      </c>
      <c r="B71" s="16" t="s">
        <v>199</v>
      </c>
      <c r="C71" s="53" t="s">
        <v>61</v>
      </c>
      <c r="D71" s="102" t="s">
        <v>17</v>
      </c>
      <c r="E71" s="45">
        <v>71100</v>
      </c>
      <c r="F71" s="152" t="s">
        <v>223</v>
      </c>
      <c r="G71" s="19"/>
      <c r="H71" s="16"/>
      <c r="I71" s="19"/>
      <c r="J71" s="16"/>
      <c r="K71" s="108"/>
      <c r="L71" s="21"/>
      <c r="M71" s="21">
        <f t="shared" si="2"/>
        <v>71100</v>
      </c>
      <c r="N71" s="156" t="s">
        <v>229</v>
      </c>
      <c r="O71" s="24"/>
    </row>
    <row r="72" spans="1:15" ht="18">
      <c r="A72" s="15">
        <v>3</v>
      </c>
      <c r="B72" s="16" t="s">
        <v>200</v>
      </c>
      <c r="C72" s="53" t="s">
        <v>61</v>
      </c>
      <c r="D72" s="102" t="s">
        <v>17</v>
      </c>
      <c r="E72" s="45">
        <v>71100</v>
      </c>
      <c r="F72" s="152" t="s">
        <v>223</v>
      </c>
      <c r="G72" s="19"/>
      <c r="H72" s="16"/>
      <c r="I72" s="19"/>
      <c r="J72" s="16"/>
      <c r="K72" s="108"/>
      <c r="L72" s="21"/>
      <c r="M72" s="17">
        <f t="shared" si="2"/>
        <v>71100</v>
      </c>
      <c r="N72" s="156" t="s">
        <v>229</v>
      </c>
      <c r="O72" s="16"/>
    </row>
    <row r="73" spans="1:15" ht="18">
      <c r="A73" s="15">
        <v>4</v>
      </c>
      <c r="B73" s="16" t="s">
        <v>201</v>
      </c>
      <c r="C73" s="53" t="s">
        <v>61</v>
      </c>
      <c r="D73" s="102" t="s">
        <v>17</v>
      </c>
      <c r="E73" s="45">
        <v>69900</v>
      </c>
      <c r="F73" s="152" t="s">
        <v>223</v>
      </c>
      <c r="G73" s="19"/>
      <c r="H73" s="16"/>
      <c r="I73" s="19"/>
      <c r="J73" s="16"/>
      <c r="K73" s="108"/>
      <c r="L73" s="17"/>
      <c r="M73" s="17">
        <f t="shared" si="2"/>
        <v>69900</v>
      </c>
      <c r="N73" s="156" t="s">
        <v>229</v>
      </c>
      <c r="O73" s="16"/>
    </row>
    <row r="74" spans="1:15" ht="18">
      <c r="A74" s="15">
        <v>5</v>
      </c>
      <c r="B74" s="16" t="s">
        <v>202</v>
      </c>
      <c r="C74" s="53" t="s">
        <v>61</v>
      </c>
      <c r="D74" s="102" t="s">
        <v>17</v>
      </c>
      <c r="E74" s="74">
        <v>70100</v>
      </c>
      <c r="F74" s="152" t="s">
        <v>223</v>
      </c>
      <c r="G74" s="19"/>
      <c r="H74" s="16"/>
      <c r="I74" s="19"/>
      <c r="J74" s="16"/>
      <c r="K74" s="108"/>
      <c r="L74" s="17"/>
      <c r="M74" s="17">
        <f t="shared" si="2"/>
        <v>70100</v>
      </c>
      <c r="N74" s="156" t="s">
        <v>229</v>
      </c>
      <c r="O74" s="16"/>
    </row>
    <row r="75" spans="1:15" ht="18">
      <c r="A75" s="101">
        <v>6</v>
      </c>
      <c r="B75" s="16" t="s">
        <v>203</v>
      </c>
      <c r="C75" s="53" t="s">
        <v>61</v>
      </c>
      <c r="D75" s="102" t="s">
        <v>17</v>
      </c>
      <c r="E75" s="74">
        <v>91400</v>
      </c>
      <c r="F75" s="152" t="s">
        <v>223</v>
      </c>
      <c r="G75" s="19"/>
      <c r="H75" s="16"/>
      <c r="I75" s="19"/>
      <c r="J75" s="16"/>
      <c r="K75" s="108"/>
      <c r="L75" s="17"/>
      <c r="M75" s="92">
        <f t="shared" si="2"/>
        <v>91400</v>
      </c>
      <c r="N75" s="156" t="s">
        <v>229</v>
      </c>
      <c r="O75" s="55"/>
    </row>
    <row r="76" spans="1:15" ht="18">
      <c r="A76" s="101">
        <v>7</v>
      </c>
      <c r="B76" s="16" t="s">
        <v>204</v>
      </c>
      <c r="C76" s="53" t="s">
        <v>61</v>
      </c>
      <c r="D76" s="102" t="s">
        <v>17</v>
      </c>
      <c r="E76" s="74">
        <v>98600</v>
      </c>
      <c r="F76" s="152" t="s">
        <v>223</v>
      </c>
      <c r="G76" s="18"/>
      <c r="H76" s="16"/>
      <c r="I76" s="19"/>
      <c r="J76" s="16"/>
      <c r="K76" s="108"/>
      <c r="L76" s="17"/>
      <c r="M76" s="92">
        <f t="shared" si="2"/>
        <v>98600</v>
      </c>
      <c r="N76" s="156" t="s">
        <v>229</v>
      </c>
      <c r="O76" s="55"/>
    </row>
    <row r="77" spans="1:15" ht="18">
      <c r="A77" s="101">
        <v>8</v>
      </c>
      <c r="B77" s="16" t="s">
        <v>205</v>
      </c>
      <c r="C77" s="53" t="s">
        <v>61</v>
      </c>
      <c r="D77" s="102" t="s">
        <v>17</v>
      </c>
      <c r="E77" s="23">
        <v>50000</v>
      </c>
      <c r="F77" s="152" t="s">
        <v>223</v>
      </c>
      <c r="G77" s="18"/>
      <c r="H77" s="16"/>
      <c r="I77" s="19"/>
      <c r="J77" s="16"/>
      <c r="K77" s="108"/>
      <c r="L77" s="17"/>
      <c r="M77" s="17">
        <f>E77-L77</f>
        <v>50000</v>
      </c>
      <c r="N77" s="156" t="s">
        <v>229</v>
      </c>
      <c r="O77" s="55"/>
    </row>
    <row r="78" spans="1:15" ht="18">
      <c r="A78" s="101">
        <v>9</v>
      </c>
      <c r="B78" s="16" t="s">
        <v>206</v>
      </c>
      <c r="C78" s="53" t="s">
        <v>61</v>
      </c>
      <c r="D78" s="102" t="s">
        <v>17</v>
      </c>
      <c r="E78" s="23">
        <v>70500</v>
      </c>
      <c r="F78" s="152" t="s">
        <v>223</v>
      </c>
      <c r="G78" s="18"/>
      <c r="H78" s="16"/>
      <c r="I78" s="19"/>
      <c r="J78" s="16"/>
      <c r="K78" s="108"/>
      <c r="L78" s="17"/>
      <c r="M78" s="17">
        <f>E78-L78</f>
        <v>70500</v>
      </c>
      <c r="N78" s="156" t="s">
        <v>229</v>
      </c>
      <c r="O78" s="55"/>
    </row>
    <row r="79" spans="1:15" ht="18">
      <c r="A79" s="101">
        <v>10</v>
      </c>
      <c r="B79" s="16" t="s">
        <v>207</v>
      </c>
      <c r="C79" s="53" t="s">
        <v>61</v>
      </c>
      <c r="D79" s="102" t="s">
        <v>17</v>
      </c>
      <c r="E79" s="23">
        <v>50000</v>
      </c>
      <c r="F79" s="152" t="s">
        <v>223</v>
      </c>
      <c r="G79" s="18"/>
      <c r="H79" s="16"/>
      <c r="I79" s="19"/>
      <c r="J79" s="16"/>
      <c r="K79" s="108"/>
      <c r="L79" s="17"/>
      <c r="M79" s="17">
        <f>E79-L79</f>
        <v>50000</v>
      </c>
      <c r="N79" s="156" t="s">
        <v>229</v>
      </c>
      <c r="O79" s="55"/>
    </row>
    <row r="80" spans="1:15" ht="18">
      <c r="A80" s="101"/>
      <c r="B80" s="16"/>
      <c r="C80" s="53"/>
      <c r="D80" s="102"/>
      <c r="E80" s="23"/>
      <c r="F80" s="102"/>
      <c r="G80" s="18"/>
      <c r="H80" s="16"/>
      <c r="I80" s="19"/>
      <c r="J80" s="16"/>
      <c r="K80" s="108"/>
      <c r="L80" s="17"/>
      <c r="M80" s="17"/>
      <c r="N80" s="22"/>
      <c r="O80" s="55"/>
    </row>
    <row r="81" spans="1:15" ht="18">
      <c r="A81" s="38"/>
      <c r="B81" s="38"/>
      <c r="C81" s="38"/>
      <c r="D81" s="38"/>
      <c r="E81" s="39"/>
      <c r="F81" s="38"/>
      <c r="G81" s="32"/>
      <c r="H81" s="38"/>
      <c r="I81" s="40"/>
      <c r="J81" s="38"/>
      <c r="K81" s="29"/>
      <c r="L81" s="38"/>
      <c r="M81" s="38"/>
      <c r="N81" s="38"/>
      <c r="O81" s="38"/>
    </row>
    <row r="82" spans="1:15" ht="18">
      <c r="A82" s="76"/>
      <c r="B82" s="403" t="s">
        <v>55</v>
      </c>
      <c r="C82" s="404"/>
      <c r="D82" s="405"/>
      <c r="E82" s="75">
        <f>SUM(E70:E81)</f>
        <v>702600</v>
      </c>
      <c r="F82" s="406" t="s">
        <v>55</v>
      </c>
      <c r="G82" s="406"/>
      <c r="H82" s="406"/>
      <c r="I82" s="406"/>
      <c r="J82" s="406"/>
      <c r="K82" s="406"/>
      <c r="L82" s="75">
        <f>SUM(L70:L81)</f>
        <v>0</v>
      </c>
      <c r="M82" s="75">
        <f>SUM(M70:M81)</f>
        <v>702600</v>
      </c>
      <c r="N82" s="105">
        <f>+E82-L82</f>
        <v>702600</v>
      </c>
      <c r="O82" s="84"/>
    </row>
    <row r="83" spans="1:15" ht="18">
      <c r="A83" s="76"/>
      <c r="B83" s="403" t="s">
        <v>57</v>
      </c>
      <c r="C83" s="404"/>
      <c r="D83" s="405"/>
      <c r="E83" s="75">
        <f>+E52</f>
        <v>4678284</v>
      </c>
      <c r="F83" s="406" t="s">
        <v>55</v>
      </c>
      <c r="G83" s="406"/>
      <c r="H83" s="406"/>
      <c r="I83" s="406"/>
      <c r="J83" s="406"/>
      <c r="K83" s="406"/>
      <c r="L83" s="75">
        <f>+บริหารงานทั่วไป!L168+บริหารงานคลัง!L72+รักษาความสงบภายใน!L67+การศึกษา!L71+สาธารณสุข!L74+สังคมสงเคราะห์!L76+เคหะและชุมชน!L123+สร้างความเข้มแข็ง!L78+ศาสนาวัฒนธรรมฯ!L82</f>
        <v>61264.4</v>
      </c>
      <c r="M83" s="75">
        <f>+M52</f>
        <v>4530430.7200000007</v>
      </c>
      <c r="N83" s="84"/>
      <c r="O83" s="84"/>
    </row>
    <row r="84" spans="1:15" ht="18">
      <c r="A84" s="86"/>
      <c r="B84" s="87"/>
      <c r="C84" s="87"/>
      <c r="D84" s="87"/>
      <c r="E84" s="88"/>
      <c r="F84" s="87"/>
      <c r="G84" s="87"/>
      <c r="H84" s="87"/>
      <c r="I84" s="87"/>
      <c r="J84" s="87"/>
      <c r="K84" s="87"/>
      <c r="L84" s="88"/>
      <c r="M84" s="88"/>
      <c r="N84" s="19"/>
      <c r="O84" s="19"/>
    </row>
    <row r="85" spans="1:15" ht="18">
      <c r="A85" s="86"/>
      <c r="B85" s="87"/>
      <c r="C85" s="87"/>
      <c r="D85" s="87"/>
      <c r="E85" s="88"/>
      <c r="F85" s="87"/>
      <c r="G85" s="87"/>
      <c r="H85" s="87"/>
      <c r="I85" s="87"/>
      <c r="J85" s="87"/>
      <c r="K85" s="87"/>
      <c r="L85" s="88"/>
      <c r="M85" s="88"/>
      <c r="N85" s="19"/>
      <c r="O85" s="19"/>
    </row>
    <row r="86" spans="1:15" ht="18">
      <c r="A86" s="19"/>
      <c r="B86" s="19"/>
      <c r="C86" s="19"/>
      <c r="D86" s="19"/>
      <c r="E86" s="36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8">
      <c r="A87" s="19"/>
      <c r="B87" s="19"/>
      <c r="C87" s="19"/>
      <c r="D87" s="19"/>
      <c r="E87" s="36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8">
      <c r="A88" s="19"/>
      <c r="B88" s="19" t="s">
        <v>21</v>
      </c>
      <c r="C88" s="396" t="s">
        <v>93</v>
      </c>
      <c r="D88" s="396"/>
      <c r="E88" s="396"/>
      <c r="F88" s="19" t="s">
        <v>82</v>
      </c>
      <c r="G88" s="19"/>
      <c r="H88" s="19"/>
      <c r="I88" s="19"/>
      <c r="J88" s="19"/>
      <c r="K88" s="19"/>
      <c r="L88" s="19" t="s">
        <v>24</v>
      </c>
      <c r="M88" s="19"/>
      <c r="N88" s="19"/>
      <c r="O88" s="19"/>
    </row>
    <row r="89" spans="1:15" ht="18">
      <c r="A89" s="19"/>
      <c r="B89" s="19" t="s">
        <v>25</v>
      </c>
      <c r="C89" s="111" t="s">
        <v>75</v>
      </c>
      <c r="D89" s="111"/>
      <c r="E89" s="111"/>
      <c r="F89" s="19" t="s">
        <v>87</v>
      </c>
      <c r="G89" s="19"/>
      <c r="H89" s="19"/>
      <c r="I89" s="19"/>
      <c r="J89" s="19"/>
      <c r="K89" s="19"/>
      <c r="L89" s="19" t="s">
        <v>28</v>
      </c>
      <c r="M89" s="19"/>
      <c r="N89" s="19"/>
      <c r="O89" s="19"/>
    </row>
    <row r="90" spans="1:15" ht="18">
      <c r="A90" s="19"/>
      <c r="B90" s="19" t="s">
        <v>29</v>
      </c>
      <c r="C90" s="111" t="s">
        <v>74</v>
      </c>
      <c r="D90" s="111"/>
      <c r="E90" s="111"/>
      <c r="F90" s="19" t="s">
        <v>79</v>
      </c>
      <c r="G90" s="19"/>
      <c r="H90" s="19"/>
      <c r="I90" s="19"/>
      <c r="J90" s="19"/>
      <c r="K90" s="19"/>
      <c r="L90" s="397" t="s">
        <v>32</v>
      </c>
      <c r="M90" s="397"/>
      <c r="N90" s="397"/>
      <c r="O90" s="397"/>
    </row>
    <row r="91" spans="1:15" ht="18">
      <c r="A91" s="19"/>
      <c r="B91" s="19"/>
      <c r="C91" s="111" t="s">
        <v>76</v>
      </c>
      <c r="D91" s="111"/>
      <c r="E91" s="111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18">
      <c r="A92" s="19"/>
      <c r="B92" s="19"/>
      <c r="C92" s="19"/>
      <c r="D92" s="19"/>
      <c r="E92" s="36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8">
      <c r="A93" s="19"/>
      <c r="B93" s="19"/>
      <c r="C93" s="19"/>
      <c r="D93" s="19"/>
      <c r="E93" s="36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8">
      <c r="A94" s="398" t="s">
        <v>0</v>
      </c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</row>
    <row r="95" spans="1:15" ht="18">
      <c r="A95" s="398" t="s">
        <v>35</v>
      </c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</row>
    <row r="96" spans="1:15" ht="18">
      <c r="A96" s="399" t="s">
        <v>217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</row>
    <row r="97" spans="1:15" ht="18">
      <c r="A97" s="399" t="s">
        <v>62</v>
      </c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</row>
    <row r="98" spans="1:15" ht="18">
      <c r="A98" s="400" t="s">
        <v>228</v>
      </c>
      <c r="B98" s="400"/>
      <c r="C98" s="400"/>
      <c r="D98" s="400"/>
      <c r="E98" s="400"/>
      <c r="F98" s="400"/>
      <c r="G98" s="400"/>
      <c r="H98" s="400"/>
      <c r="I98" s="400"/>
      <c r="J98" s="400"/>
      <c r="K98" s="400"/>
      <c r="L98" s="400"/>
      <c r="M98" s="400"/>
      <c r="N98" s="400"/>
      <c r="O98" s="400"/>
    </row>
    <row r="99" spans="1:15" ht="18">
      <c r="A99" s="43" t="s">
        <v>3</v>
      </c>
      <c r="B99" s="1" t="s">
        <v>4</v>
      </c>
      <c r="C99" s="2" t="s">
        <v>5</v>
      </c>
      <c r="D99" s="1" t="s">
        <v>6</v>
      </c>
      <c r="E99" s="2" t="s">
        <v>7</v>
      </c>
      <c r="F99" s="1" t="s">
        <v>8</v>
      </c>
      <c r="G99" s="401" t="s">
        <v>9</v>
      </c>
      <c r="H99" s="402"/>
      <c r="I99" s="402"/>
      <c r="J99" s="402"/>
      <c r="K99" s="402"/>
      <c r="L99" s="1" t="s">
        <v>10</v>
      </c>
      <c r="M99" s="1" t="s">
        <v>11</v>
      </c>
      <c r="N99" s="1" t="s">
        <v>12</v>
      </c>
      <c r="O99" s="3" t="s">
        <v>13</v>
      </c>
    </row>
    <row r="100" spans="1:15" ht="18">
      <c r="A100" s="44"/>
      <c r="B100" s="4"/>
      <c r="C100" s="90" t="s">
        <v>14</v>
      </c>
      <c r="D100" s="4"/>
      <c r="E100" s="90"/>
      <c r="F100" s="4" t="s">
        <v>15</v>
      </c>
      <c r="G100" s="6">
        <v>1</v>
      </c>
      <c r="H100" s="6">
        <v>2</v>
      </c>
      <c r="I100" s="6">
        <v>3</v>
      </c>
      <c r="J100" s="6">
        <v>4</v>
      </c>
      <c r="K100" s="89">
        <v>5</v>
      </c>
      <c r="L100" s="4" t="s">
        <v>7</v>
      </c>
      <c r="M100" s="4" t="s">
        <v>7</v>
      </c>
      <c r="N100" s="4" t="s">
        <v>16</v>
      </c>
      <c r="O100" s="8"/>
    </row>
    <row r="101" spans="1:15" ht="18">
      <c r="A101" s="9">
        <v>1</v>
      </c>
      <c r="B101" s="16" t="s">
        <v>198</v>
      </c>
      <c r="C101" s="94" t="s">
        <v>61</v>
      </c>
      <c r="D101" s="102" t="s">
        <v>17</v>
      </c>
      <c r="E101" s="95">
        <v>59900</v>
      </c>
      <c r="F101" s="152" t="s">
        <v>223</v>
      </c>
      <c r="G101" s="12"/>
      <c r="H101" s="10"/>
      <c r="I101" s="13"/>
      <c r="J101" s="10"/>
      <c r="K101" s="108"/>
      <c r="L101" s="48"/>
      <c r="M101" s="11">
        <f t="shared" ref="M101:M107" si="3">+E101-L101</f>
        <v>59900</v>
      </c>
      <c r="N101" s="156" t="s">
        <v>230</v>
      </c>
      <c r="O101" s="10"/>
    </row>
    <row r="102" spans="1:15" ht="18">
      <c r="A102" s="15">
        <v>2</v>
      </c>
      <c r="B102" s="16" t="s">
        <v>199</v>
      </c>
      <c r="C102" s="53" t="s">
        <v>61</v>
      </c>
      <c r="D102" s="102" t="s">
        <v>17</v>
      </c>
      <c r="E102" s="45">
        <v>71100</v>
      </c>
      <c r="F102" s="152" t="s">
        <v>223</v>
      </c>
      <c r="G102" s="19"/>
      <c r="H102" s="16"/>
      <c r="I102" s="19"/>
      <c r="J102" s="16"/>
      <c r="K102" s="108"/>
      <c r="L102" s="21"/>
      <c r="M102" s="21">
        <f t="shared" si="3"/>
        <v>71100</v>
      </c>
      <c r="N102" s="156" t="s">
        <v>230</v>
      </c>
      <c r="O102" s="24"/>
    </row>
    <row r="103" spans="1:15" ht="18">
      <c r="A103" s="15">
        <v>3</v>
      </c>
      <c r="B103" s="16" t="s">
        <v>200</v>
      </c>
      <c r="C103" s="53" t="s">
        <v>61</v>
      </c>
      <c r="D103" s="102" t="s">
        <v>17</v>
      </c>
      <c r="E103" s="45">
        <v>71100</v>
      </c>
      <c r="F103" s="152" t="s">
        <v>223</v>
      </c>
      <c r="G103" s="19"/>
      <c r="H103" s="16"/>
      <c r="I103" s="19"/>
      <c r="J103" s="16"/>
      <c r="K103" s="108"/>
      <c r="L103" s="21"/>
      <c r="M103" s="17">
        <f t="shared" si="3"/>
        <v>71100</v>
      </c>
      <c r="N103" s="156" t="s">
        <v>230</v>
      </c>
      <c r="O103" s="16"/>
    </row>
    <row r="104" spans="1:15" ht="18">
      <c r="A104" s="15">
        <v>4</v>
      </c>
      <c r="B104" s="16" t="s">
        <v>201</v>
      </c>
      <c r="C104" s="53" t="s">
        <v>61</v>
      </c>
      <c r="D104" s="102" t="s">
        <v>17</v>
      </c>
      <c r="E104" s="45">
        <v>69900</v>
      </c>
      <c r="F104" s="152" t="s">
        <v>223</v>
      </c>
      <c r="G104" s="19"/>
      <c r="H104" s="16"/>
      <c r="I104" s="19"/>
      <c r="J104" s="16"/>
      <c r="K104" s="108"/>
      <c r="L104" s="17"/>
      <c r="M104" s="17">
        <f t="shared" si="3"/>
        <v>69900</v>
      </c>
      <c r="N104" s="156" t="s">
        <v>230</v>
      </c>
      <c r="O104" s="16"/>
    </row>
    <row r="105" spans="1:15" ht="18">
      <c r="A105" s="15">
        <v>5</v>
      </c>
      <c r="B105" s="16" t="s">
        <v>202</v>
      </c>
      <c r="C105" s="53" t="s">
        <v>61</v>
      </c>
      <c r="D105" s="102" t="s">
        <v>17</v>
      </c>
      <c r="E105" s="74">
        <v>70100</v>
      </c>
      <c r="F105" s="152" t="s">
        <v>223</v>
      </c>
      <c r="G105" s="19"/>
      <c r="H105" s="16"/>
      <c r="I105" s="19"/>
      <c r="J105" s="16"/>
      <c r="K105" s="108"/>
      <c r="L105" s="17"/>
      <c r="M105" s="17">
        <f t="shared" si="3"/>
        <v>70100</v>
      </c>
      <c r="N105" s="156" t="s">
        <v>230</v>
      </c>
      <c r="O105" s="16"/>
    </row>
    <row r="106" spans="1:15" ht="18">
      <c r="A106" s="101">
        <v>6</v>
      </c>
      <c r="B106" s="16" t="s">
        <v>203</v>
      </c>
      <c r="C106" s="53" t="s">
        <v>61</v>
      </c>
      <c r="D106" s="102" t="s">
        <v>17</v>
      </c>
      <c r="E106" s="74">
        <v>91400</v>
      </c>
      <c r="F106" s="152" t="s">
        <v>223</v>
      </c>
      <c r="G106" s="19"/>
      <c r="H106" s="16"/>
      <c r="I106" s="19"/>
      <c r="J106" s="16"/>
      <c r="K106" s="108"/>
      <c r="L106" s="17"/>
      <c r="M106" s="92">
        <f t="shared" si="3"/>
        <v>91400</v>
      </c>
      <c r="N106" s="156" t="s">
        <v>230</v>
      </c>
      <c r="O106" s="55"/>
    </row>
    <row r="107" spans="1:15" ht="18">
      <c r="A107" s="101">
        <v>7</v>
      </c>
      <c r="B107" s="16" t="s">
        <v>204</v>
      </c>
      <c r="C107" s="53" t="s">
        <v>61</v>
      </c>
      <c r="D107" s="102" t="s">
        <v>17</v>
      </c>
      <c r="E107" s="74">
        <v>98600</v>
      </c>
      <c r="F107" s="152" t="s">
        <v>223</v>
      </c>
      <c r="G107" s="18"/>
      <c r="H107" s="16"/>
      <c r="I107" s="19"/>
      <c r="J107" s="16"/>
      <c r="K107" s="108"/>
      <c r="L107" s="17"/>
      <c r="M107" s="92">
        <f t="shared" si="3"/>
        <v>98600</v>
      </c>
      <c r="N107" s="156" t="s">
        <v>230</v>
      </c>
      <c r="O107" s="55"/>
    </row>
    <row r="108" spans="1:15" ht="18">
      <c r="A108" s="101">
        <v>8</v>
      </c>
      <c r="B108" s="16" t="s">
        <v>205</v>
      </c>
      <c r="C108" s="53" t="s">
        <v>61</v>
      </c>
      <c r="D108" s="102" t="s">
        <v>17</v>
      </c>
      <c r="E108" s="23">
        <v>50000</v>
      </c>
      <c r="F108" s="152" t="s">
        <v>223</v>
      </c>
      <c r="G108" s="18"/>
      <c r="H108" s="16"/>
      <c r="I108" s="19"/>
      <c r="J108" s="16"/>
      <c r="K108" s="108"/>
      <c r="L108" s="17"/>
      <c r="M108" s="17">
        <f>E108-L108</f>
        <v>50000</v>
      </c>
      <c r="N108" s="156" t="s">
        <v>230</v>
      </c>
      <c r="O108" s="55"/>
    </row>
    <row r="109" spans="1:15" ht="18">
      <c r="A109" s="101">
        <v>9</v>
      </c>
      <c r="B109" s="16" t="s">
        <v>206</v>
      </c>
      <c r="C109" s="53" t="s">
        <v>61</v>
      </c>
      <c r="D109" s="102" t="s">
        <v>17</v>
      </c>
      <c r="E109" s="23">
        <v>70500</v>
      </c>
      <c r="F109" s="152" t="s">
        <v>223</v>
      </c>
      <c r="G109" s="18"/>
      <c r="H109" s="16"/>
      <c r="I109" s="19"/>
      <c r="J109" s="16"/>
      <c r="K109" s="108"/>
      <c r="L109" s="17"/>
      <c r="M109" s="17">
        <f>E109-L109</f>
        <v>70500</v>
      </c>
      <c r="N109" s="156" t="s">
        <v>230</v>
      </c>
      <c r="O109" s="55"/>
    </row>
    <row r="110" spans="1:15" ht="18">
      <c r="A110" s="101">
        <v>10</v>
      </c>
      <c r="B110" s="16" t="s">
        <v>207</v>
      </c>
      <c r="C110" s="53" t="s">
        <v>61</v>
      </c>
      <c r="D110" s="102" t="s">
        <v>17</v>
      </c>
      <c r="E110" s="23">
        <v>50000</v>
      </c>
      <c r="F110" s="152" t="s">
        <v>223</v>
      </c>
      <c r="G110" s="18"/>
      <c r="H110" s="16"/>
      <c r="I110" s="19"/>
      <c r="J110" s="16"/>
      <c r="K110" s="108"/>
      <c r="L110" s="17"/>
      <c r="M110" s="17">
        <f>E110-L110</f>
        <v>50000</v>
      </c>
      <c r="N110" s="156" t="s">
        <v>230</v>
      </c>
      <c r="O110" s="55"/>
    </row>
    <row r="111" spans="1:15" ht="18">
      <c r="A111" s="101"/>
      <c r="B111" s="16"/>
      <c r="C111" s="53"/>
      <c r="D111" s="102"/>
      <c r="E111" s="23"/>
      <c r="F111" s="102"/>
      <c r="G111" s="18"/>
      <c r="H111" s="16"/>
      <c r="I111" s="19"/>
      <c r="J111" s="16"/>
      <c r="K111" s="108"/>
      <c r="L111" s="17"/>
      <c r="M111" s="17"/>
      <c r="N111" s="22"/>
      <c r="O111" s="55"/>
    </row>
    <row r="112" spans="1:15" s="93" customFormat="1" ht="18">
      <c r="A112" s="135"/>
      <c r="B112" s="38"/>
      <c r="C112" s="137"/>
      <c r="D112" s="30"/>
      <c r="E112" s="39"/>
      <c r="F112" s="38"/>
      <c r="G112" s="32"/>
      <c r="H112" s="38"/>
      <c r="I112" s="40"/>
      <c r="J112" s="38"/>
      <c r="K112" s="29"/>
      <c r="L112" s="38"/>
      <c r="M112" s="38"/>
      <c r="N112" s="33"/>
      <c r="O112" s="67"/>
    </row>
    <row r="113" spans="1:15" ht="18">
      <c r="A113" s="76"/>
      <c r="B113" s="403" t="s">
        <v>55</v>
      </c>
      <c r="C113" s="404"/>
      <c r="D113" s="405"/>
      <c r="E113" s="75">
        <f>SUM(E101:E111)</f>
        <v>702600</v>
      </c>
      <c r="F113" s="403" t="s">
        <v>55</v>
      </c>
      <c r="G113" s="404"/>
      <c r="H113" s="404"/>
      <c r="I113" s="404"/>
      <c r="J113" s="404"/>
      <c r="K113" s="405"/>
      <c r="L113" s="75">
        <f>SUM(L101:L111)</f>
        <v>0</v>
      </c>
      <c r="M113" s="75">
        <f>SUM(M101:M111)</f>
        <v>702600</v>
      </c>
      <c r="N113" s="105">
        <f>+E113-L113</f>
        <v>702600</v>
      </c>
      <c r="O113" s="84"/>
    </row>
    <row r="114" spans="1:15" ht="18">
      <c r="A114" s="76"/>
      <c r="B114" s="403" t="s">
        <v>58</v>
      </c>
      <c r="C114" s="404"/>
      <c r="D114" s="405"/>
      <c r="E114" s="75">
        <f>+E83</f>
        <v>4678284</v>
      </c>
      <c r="F114" s="403" t="s">
        <v>55</v>
      </c>
      <c r="G114" s="404"/>
      <c r="H114" s="404"/>
      <c r="I114" s="404"/>
      <c r="J114" s="404"/>
      <c r="K114" s="405"/>
      <c r="L114" s="75">
        <f>+บริหารงานทั่วไป!L226+บริหารงานคลัง!L99+รักษาความสงบภายใน!L92+การศึกษา!L97+สาธารณสุข!L180+สังคมสงเคราะห์!L102+เคหะและชุมชน!L175+สร้างความเข้มแข็ง!L108+ศาสนาวัฒนธรรมฯ!L112</f>
        <v>147740</v>
      </c>
      <c r="M114" s="75">
        <f>+M83</f>
        <v>4530430.7200000007</v>
      </c>
      <c r="N114" s="84"/>
      <c r="O114" s="84"/>
    </row>
    <row r="115" spans="1:15" ht="18">
      <c r="A115" s="19"/>
      <c r="B115" s="19"/>
      <c r="C115" s="19"/>
      <c r="D115" s="19"/>
      <c r="E115" s="36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8">
      <c r="A116" s="19"/>
      <c r="B116" s="19"/>
      <c r="C116" s="19"/>
      <c r="D116" s="19"/>
      <c r="E116" s="36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8">
      <c r="A117" s="19"/>
      <c r="B117" s="19"/>
      <c r="C117" s="19"/>
      <c r="D117" s="19"/>
      <c r="E117" s="36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8">
      <c r="A118" s="19"/>
      <c r="B118" s="19"/>
      <c r="C118" s="19"/>
      <c r="D118" s="19"/>
      <c r="E118" s="36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8">
      <c r="A119" s="19"/>
      <c r="B119" s="19"/>
      <c r="C119" s="19"/>
      <c r="D119" s="19"/>
      <c r="E119" s="36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8">
      <c r="A120" s="19"/>
      <c r="B120" s="19" t="s">
        <v>21</v>
      </c>
      <c r="C120" s="396" t="s">
        <v>97</v>
      </c>
      <c r="D120" s="396"/>
      <c r="E120" s="396"/>
      <c r="F120" s="19" t="s">
        <v>82</v>
      </c>
      <c r="G120" s="19"/>
      <c r="H120" s="19"/>
      <c r="I120" s="19"/>
      <c r="J120" s="19"/>
      <c r="K120" s="19"/>
      <c r="L120" s="19" t="s">
        <v>124</v>
      </c>
      <c r="M120" s="19"/>
      <c r="N120" s="19"/>
      <c r="O120" s="19"/>
    </row>
    <row r="121" spans="1:15" ht="18">
      <c r="A121" s="19"/>
      <c r="B121" s="19" t="s">
        <v>25</v>
      </c>
      <c r="C121" s="111" t="s">
        <v>75</v>
      </c>
      <c r="D121" s="111"/>
      <c r="E121" s="111"/>
      <c r="F121" s="19" t="s">
        <v>100</v>
      </c>
      <c r="G121" s="19"/>
      <c r="H121" s="19"/>
      <c r="I121" s="19"/>
      <c r="J121" s="19"/>
      <c r="K121" s="19"/>
      <c r="L121" s="19" t="s">
        <v>28</v>
      </c>
      <c r="M121" s="19"/>
      <c r="N121" s="19"/>
      <c r="O121" s="19"/>
    </row>
    <row r="122" spans="1:15" ht="18">
      <c r="A122" s="19"/>
      <c r="B122" s="19" t="s">
        <v>29</v>
      </c>
      <c r="C122" s="111" t="s">
        <v>74</v>
      </c>
      <c r="D122" s="111"/>
      <c r="E122" s="111"/>
      <c r="F122" s="19" t="s">
        <v>83</v>
      </c>
      <c r="G122" s="19"/>
      <c r="H122" s="19"/>
      <c r="I122" s="19"/>
      <c r="J122" s="19"/>
      <c r="K122" s="19"/>
      <c r="L122" s="397" t="s">
        <v>32</v>
      </c>
      <c r="M122" s="397"/>
      <c r="N122" s="397"/>
      <c r="O122" s="397"/>
    </row>
    <row r="123" spans="1:15" ht="18">
      <c r="A123" s="19"/>
      <c r="B123" s="19"/>
      <c r="C123" s="111" t="s">
        <v>76</v>
      </c>
      <c r="D123" s="111"/>
      <c r="E123" s="111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</sheetData>
  <mergeCells count="48">
    <mergeCell ref="L122:O122"/>
    <mergeCell ref="A94:O94"/>
    <mergeCell ref="A95:O95"/>
    <mergeCell ref="A96:O96"/>
    <mergeCell ref="A97:O97"/>
    <mergeCell ref="A98:O98"/>
    <mergeCell ref="G99:K99"/>
    <mergeCell ref="B113:D113"/>
    <mergeCell ref="F113:K113"/>
    <mergeCell ref="B114:D114"/>
    <mergeCell ref="F114:K114"/>
    <mergeCell ref="C120:E120"/>
    <mergeCell ref="L90:O90"/>
    <mergeCell ref="A63:O63"/>
    <mergeCell ref="A64:O64"/>
    <mergeCell ref="A65:O65"/>
    <mergeCell ref="A66:O66"/>
    <mergeCell ref="A67:O67"/>
    <mergeCell ref="G68:K68"/>
    <mergeCell ref="B82:D82"/>
    <mergeCell ref="F82:K82"/>
    <mergeCell ref="B83:D83"/>
    <mergeCell ref="F83:K83"/>
    <mergeCell ref="C88:E88"/>
    <mergeCell ref="L59:O59"/>
    <mergeCell ref="A32:O32"/>
    <mergeCell ref="A33:O33"/>
    <mergeCell ref="A34:O34"/>
    <mergeCell ref="A35:O35"/>
    <mergeCell ref="A36:O36"/>
    <mergeCell ref="G37:K37"/>
    <mergeCell ref="B51:D51"/>
    <mergeCell ref="F51:K51"/>
    <mergeCell ref="B52:D52"/>
    <mergeCell ref="F52:K52"/>
    <mergeCell ref="C57:E57"/>
    <mergeCell ref="L27:O27"/>
    <mergeCell ref="A1:O1"/>
    <mergeCell ref="A2:O2"/>
    <mergeCell ref="A3:O3"/>
    <mergeCell ref="A4:O4"/>
    <mergeCell ref="A5:O5"/>
    <mergeCell ref="G6:K6"/>
    <mergeCell ref="B20:D20"/>
    <mergeCell ref="F20:K20"/>
    <mergeCell ref="B21:D21"/>
    <mergeCell ref="F21:K21"/>
    <mergeCell ref="C25:E25"/>
  </mergeCells>
  <pageMargins left="0.19685039370078741" right="0.19685039370078741" top="0.23622047244094491" bottom="0.2362204724409449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M25" sqref="M25"/>
    </sheetView>
  </sheetViews>
  <sheetFormatPr defaultRowHeight="14.25"/>
  <cols>
    <col min="1" max="1" width="5.25" customWidth="1"/>
    <col min="2" max="2" width="25.875" customWidth="1"/>
    <col min="3" max="6" width="10.625" customWidth="1"/>
    <col min="7" max="11" width="3.875" customWidth="1"/>
    <col min="12" max="12" width="10.25" customWidth="1"/>
    <col min="13" max="13" width="10.375" customWidth="1"/>
    <col min="14" max="14" width="11.25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137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54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138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5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4" t="s">
        <v>7</v>
      </c>
      <c r="M7" s="4" t="s">
        <v>7</v>
      </c>
      <c r="N7" s="4" t="s">
        <v>16</v>
      </c>
      <c r="O7" s="8"/>
    </row>
    <row r="8" spans="1:15" ht="20.25">
      <c r="A8" s="9"/>
      <c r="B8" s="64"/>
      <c r="C8" s="47"/>
      <c r="D8" s="47"/>
      <c r="E8" s="11"/>
      <c r="F8" s="9"/>
      <c r="G8" s="12"/>
      <c r="H8" s="10"/>
      <c r="I8" s="13"/>
      <c r="J8" s="10"/>
      <c r="K8" s="14"/>
      <c r="L8" s="21"/>
      <c r="M8" s="21"/>
      <c r="N8" s="9"/>
      <c r="O8" s="10"/>
    </row>
    <row r="9" spans="1:15" ht="18">
      <c r="A9" s="15"/>
      <c r="B9" s="16"/>
      <c r="C9" s="62"/>
      <c r="D9" s="15"/>
      <c r="E9" s="37"/>
      <c r="F9" s="15"/>
      <c r="G9" s="18"/>
      <c r="H9" s="16"/>
      <c r="I9" s="19"/>
      <c r="J9" s="16"/>
      <c r="K9" s="20"/>
      <c r="L9" s="21"/>
      <c r="M9" s="21"/>
      <c r="N9" s="15"/>
      <c r="O9" s="16"/>
    </row>
    <row r="10" spans="1:15" ht="18.75">
      <c r="A10" s="15"/>
      <c r="B10" s="50"/>
      <c r="C10" s="61"/>
      <c r="D10" s="15"/>
      <c r="E10" s="37"/>
      <c r="F10" s="15"/>
      <c r="G10" s="18"/>
      <c r="H10" s="16"/>
      <c r="I10" s="19"/>
      <c r="J10" s="16"/>
      <c r="K10" s="20"/>
      <c r="L10" s="21"/>
      <c r="M10" s="21"/>
      <c r="N10" s="15"/>
      <c r="O10" s="65"/>
    </row>
    <row r="11" spans="1:15" ht="18.75">
      <c r="A11" s="15"/>
      <c r="B11" s="50"/>
      <c r="C11" s="61"/>
      <c r="D11" s="15"/>
      <c r="E11" s="37"/>
      <c r="F11" s="15"/>
      <c r="G11" s="18"/>
      <c r="H11" s="16"/>
      <c r="I11" s="19"/>
      <c r="J11" s="16"/>
      <c r="K11" s="20"/>
      <c r="L11" s="21"/>
      <c r="M11" s="21"/>
      <c r="N11" s="15"/>
      <c r="O11" s="16"/>
    </row>
    <row r="12" spans="1:15" ht="22.5">
      <c r="A12" s="15"/>
      <c r="B12" s="50"/>
      <c r="C12" s="63"/>
      <c r="D12" s="15"/>
      <c r="E12" s="37"/>
      <c r="F12" s="15"/>
      <c r="G12" s="18"/>
      <c r="H12" s="16"/>
      <c r="I12" s="19"/>
      <c r="J12" s="16"/>
      <c r="K12" s="20"/>
      <c r="L12" s="21"/>
      <c r="M12" s="21"/>
      <c r="N12" s="15"/>
      <c r="O12" s="16"/>
    </row>
    <row r="13" spans="1:15" ht="18">
      <c r="A13" s="16"/>
      <c r="B13" s="16"/>
      <c r="C13" s="16"/>
      <c r="D13" s="16"/>
      <c r="E13" s="37"/>
      <c r="F13" s="16"/>
      <c r="G13" s="18"/>
      <c r="H13" s="16"/>
      <c r="I13" s="19"/>
      <c r="J13" s="16"/>
      <c r="K13" s="20"/>
      <c r="L13" s="16"/>
      <c r="M13" s="23"/>
      <c r="N13" s="16"/>
      <c r="O13" s="16"/>
    </row>
    <row r="14" spans="1:15" ht="18">
      <c r="A14" s="16"/>
      <c r="B14" s="16"/>
      <c r="C14" s="16"/>
      <c r="D14" s="16"/>
      <c r="E14" s="37"/>
      <c r="F14" s="16"/>
      <c r="G14" s="18"/>
      <c r="H14" s="16"/>
      <c r="I14" s="19"/>
      <c r="J14" s="16"/>
      <c r="K14" s="20"/>
      <c r="L14" s="16"/>
      <c r="M14" s="16"/>
      <c r="N14" s="16"/>
      <c r="O14" s="16"/>
    </row>
    <row r="15" spans="1:15" ht="18">
      <c r="A15" s="16"/>
      <c r="B15" s="16"/>
      <c r="C15" s="16"/>
      <c r="D15" s="16"/>
      <c r="E15" s="37"/>
      <c r="F15" s="16"/>
      <c r="G15" s="18"/>
      <c r="H15" s="16"/>
      <c r="I15" s="19"/>
      <c r="J15" s="16"/>
      <c r="K15" s="20"/>
      <c r="L15" s="16"/>
      <c r="M15" s="16"/>
      <c r="N15" s="16"/>
      <c r="O15" s="16"/>
    </row>
    <row r="16" spans="1:15" ht="18">
      <c r="A16" s="16"/>
      <c r="B16" s="16"/>
      <c r="C16" s="16"/>
      <c r="D16" s="16"/>
      <c r="E16" s="37"/>
      <c r="F16" s="16"/>
      <c r="G16" s="18"/>
      <c r="H16" s="16"/>
      <c r="I16" s="19"/>
      <c r="J16" s="16"/>
      <c r="K16" s="20"/>
      <c r="L16" s="16"/>
      <c r="M16" s="16"/>
      <c r="N16" s="16"/>
      <c r="O16" s="16"/>
    </row>
    <row r="17" spans="1:15" ht="18">
      <c r="A17" s="16"/>
      <c r="B17" s="16"/>
      <c r="C17" s="16"/>
      <c r="D17" s="16"/>
      <c r="E17" s="37"/>
      <c r="F17" s="16"/>
      <c r="G17" s="18"/>
      <c r="H17" s="16"/>
      <c r="I17" s="19"/>
      <c r="J17" s="16"/>
      <c r="K17" s="20"/>
      <c r="L17" s="16"/>
      <c r="M17" s="16"/>
      <c r="N17" s="16"/>
      <c r="O17" s="16"/>
    </row>
    <row r="18" spans="1:15" ht="18">
      <c r="A18" s="16"/>
      <c r="B18" s="16"/>
      <c r="C18" s="16"/>
      <c r="D18" s="16"/>
      <c r="E18" s="37"/>
      <c r="F18" s="16"/>
      <c r="G18" s="18"/>
      <c r="H18" s="16"/>
      <c r="I18" s="19"/>
      <c r="J18" s="16"/>
      <c r="K18" s="20"/>
      <c r="L18" s="16"/>
      <c r="M18" s="16"/>
      <c r="N18" s="16"/>
      <c r="O18" s="16"/>
    </row>
    <row r="19" spans="1:15" ht="18">
      <c r="A19" s="38"/>
      <c r="B19" s="38"/>
      <c r="C19" s="38"/>
      <c r="D19" s="38"/>
      <c r="E19" s="39"/>
      <c r="F19" s="38"/>
      <c r="G19" s="32"/>
      <c r="H19" s="38"/>
      <c r="I19" s="40"/>
      <c r="J19" s="38"/>
      <c r="K19" s="29"/>
      <c r="L19" s="38"/>
      <c r="M19" s="38"/>
      <c r="N19" s="38"/>
      <c r="O19" s="38"/>
    </row>
    <row r="20" spans="1:15" ht="18">
      <c r="A20" s="82"/>
      <c r="B20" s="421" t="s">
        <v>55</v>
      </c>
      <c r="C20" s="422"/>
      <c r="D20" s="423"/>
      <c r="E20" s="80"/>
      <c r="F20" s="421" t="s">
        <v>55</v>
      </c>
      <c r="G20" s="422"/>
      <c r="H20" s="422"/>
      <c r="I20" s="422"/>
      <c r="J20" s="422"/>
      <c r="K20" s="422"/>
      <c r="L20" s="81"/>
      <c r="M20" s="80"/>
      <c r="N20" s="84"/>
      <c r="O20" s="84"/>
    </row>
    <row r="21" spans="1:15" ht="18">
      <c r="A21" s="238"/>
      <c r="B21" s="237"/>
      <c r="C21" s="237"/>
      <c r="D21" s="237"/>
      <c r="E21" s="56"/>
      <c r="F21" s="237"/>
      <c r="G21" s="237"/>
      <c r="H21" s="237"/>
      <c r="I21" s="237"/>
      <c r="J21" s="237"/>
      <c r="K21" s="237"/>
      <c r="L21" s="238"/>
      <c r="M21" s="56"/>
      <c r="N21" s="19"/>
      <c r="O21" s="19"/>
    </row>
    <row r="22" spans="1:15" ht="18">
      <c r="A22" s="238"/>
      <c r="B22" s="237"/>
      <c r="C22" s="237"/>
      <c r="D22" s="237"/>
      <c r="E22" s="56"/>
      <c r="F22" s="237"/>
      <c r="G22" s="237"/>
      <c r="H22" s="237"/>
      <c r="I22" s="237"/>
      <c r="J22" s="237"/>
      <c r="K22" s="237"/>
      <c r="L22" s="238"/>
      <c r="M22" s="56"/>
      <c r="N22" s="19"/>
      <c r="O22" s="19"/>
    </row>
    <row r="23" spans="1:15" ht="18">
      <c r="A23" s="19"/>
      <c r="B23" s="19"/>
      <c r="C23" s="19"/>
      <c r="D23" s="19"/>
      <c r="E23" s="36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8">
      <c r="A24" s="19"/>
      <c r="B24" s="19" t="s">
        <v>21</v>
      </c>
      <c r="C24" s="396" t="s">
        <v>22</v>
      </c>
      <c r="D24" s="396"/>
      <c r="E24" s="396"/>
      <c r="F24" s="19" t="s">
        <v>23</v>
      </c>
      <c r="G24" s="19"/>
      <c r="H24" s="19"/>
      <c r="I24" s="19"/>
      <c r="J24" s="19"/>
      <c r="K24" s="19"/>
      <c r="L24" s="19" t="s">
        <v>24</v>
      </c>
      <c r="M24" s="19"/>
      <c r="N24" s="19"/>
      <c r="O24" s="19"/>
    </row>
    <row r="25" spans="1:15" ht="18">
      <c r="A25" s="19"/>
      <c r="B25" s="19" t="s">
        <v>25</v>
      </c>
      <c r="C25" s="19" t="s">
        <v>26</v>
      </c>
      <c r="D25" s="19"/>
      <c r="E25" s="19"/>
      <c r="F25" s="19" t="s">
        <v>27</v>
      </c>
      <c r="G25" s="19"/>
      <c r="H25" s="19"/>
      <c r="I25" s="19"/>
      <c r="J25" s="19"/>
      <c r="K25" s="19"/>
      <c r="L25" s="19" t="s">
        <v>28</v>
      </c>
      <c r="M25" s="19"/>
      <c r="N25" s="19"/>
      <c r="O25" s="19"/>
    </row>
    <row r="26" spans="1:15" ht="18">
      <c r="B26" s="19" t="s">
        <v>29</v>
      </c>
      <c r="C26" s="19" t="s">
        <v>30</v>
      </c>
      <c r="D26" s="19"/>
      <c r="E26" s="36"/>
      <c r="F26" s="19" t="s">
        <v>31</v>
      </c>
      <c r="G26" s="19"/>
      <c r="H26" s="19"/>
      <c r="I26" s="19"/>
      <c r="J26" s="19"/>
      <c r="K26" s="19"/>
      <c r="L26" s="397" t="s">
        <v>32</v>
      </c>
      <c r="M26" s="397"/>
      <c r="N26" s="397"/>
      <c r="O26" s="397"/>
    </row>
    <row r="33" spans="1:15" ht="18">
      <c r="A33" s="398" t="s">
        <v>0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</row>
    <row r="34" spans="1:15" ht="18">
      <c r="A34" s="398" t="s">
        <v>33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</row>
    <row r="35" spans="1:15" ht="18">
      <c r="A35" s="399" t="s">
        <v>137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</row>
    <row r="36" spans="1:15" ht="18">
      <c r="A36" s="399" t="s">
        <v>54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</row>
    <row r="37" spans="1:15" ht="18">
      <c r="A37" s="400" t="s">
        <v>140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</row>
    <row r="38" spans="1:15" ht="18">
      <c r="A38" s="43" t="s">
        <v>3</v>
      </c>
      <c r="B38" s="1" t="s">
        <v>4</v>
      </c>
      <c r="C38" s="2" t="s">
        <v>5</v>
      </c>
      <c r="D38" s="1" t="s">
        <v>6</v>
      </c>
      <c r="E38" s="2" t="s">
        <v>7</v>
      </c>
      <c r="F38" s="1" t="s">
        <v>8</v>
      </c>
      <c r="G38" s="401" t="s">
        <v>9</v>
      </c>
      <c r="H38" s="402"/>
      <c r="I38" s="402"/>
      <c r="J38" s="402"/>
      <c r="K38" s="402"/>
      <c r="L38" s="1" t="s">
        <v>10</v>
      </c>
      <c r="M38" s="1" t="s">
        <v>11</v>
      </c>
      <c r="N38" s="1" t="s">
        <v>12</v>
      </c>
      <c r="O38" s="3" t="s">
        <v>13</v>
      </c>
    </row>
    <row r="39" spans="1:15" ht="18">
      <c r="A39" s="44"/>
      <c r="B39" s="4"/>
      <c r="C39" s="69" t="s">
        <v>14</v>
      </c>
      <c r="D39" s="4"/>
      <c r="E39" s="69"/>
      <c r="F39" s="4" t="s">
        <v>15</v>
      </c>
      <c r="G39" s="6">
        <v>1</v>
      </c>
      <c r="H39" s="6">
        <v>2</v>
      </c>
      <c r="I39" s="6">
        <v>3</v>
      </c>
      <c r="J39" s="6">
        <v>4</v>
      </c>
      <c r="K39" s="70">
        <v>5</v>
      </c>
      <c r="L39" s="4" t="s">
        <v>7</v>
      </c>
      <c r="M39" s="4" t="s">
        <v>7</v>
      </c>
      <c r="N39" s="4" t="s">
        <v>16</v>
      </c>
      <c r="O39" s="8"/>
    </row>
    <row r="40" spans="1:15" ht="20.25">
      <c r="A40" s="9"/>
      <c r="B40" s="64"/>
      <c r="C40" s="47"/>
      <c r="D40" s="47"/>
      <c r="E40" s="11"/>
      <c r="F40" s="9"/>
      <c r="G40" s="12"/>
      <c r="H40" s="10"/>
      <c r="I40" s="13"/>
      <c r="J40" s="10"/>
      <c r="K40" s="14"/>
      <c r="L40" s="21"/>
      <c r="M40" s="21"/>
      <c r="N40" s="9"/>
      <c r="O40" s="10"/>
    </row>
    <row r="41" spans="1:15" ht="18">
      <c r="A41" s="15"/>
      <c r="B41" s="16"/>
      <c r="C41" s="62"/>
      <c r="D41" s="15"/>
      <c r="E41" s="37"/>
      <c r="F41" s="15"/>
      <c r="G41" s="18"/>
      <c r="H41" s="16"/>
      <c r="I41" s="19"/>
      <c r="J41" s="16"/>
      <c r="K41" s="20"/>
      <c r="L41" s="21"/>
      <c r="M41" s="21"/>
      <c r="N41" s="15"/>
      <c r="O41" s="16"/>
    </row>
    <row r="42" spans="1:15" ht="18.75">
      <c r="A42" s="15"/>
      <c r="B42" s="50"/>
      <c r="C42" s="61"/>
      <c r="D42" s="15"/>
      <c r="E42" s="37"/>
      <c r="F42" s="15"/>
      <c r="G42" s="18"/>
      <c r="H42" s="16"/>
      <c r="I42" s="19"/>
      <c r="J42" s="16"/>
      <c r="K42" s="20"/>
      <c r="L42" s="21"/>
      <c r="M42" s="21"/>
      <c r="N42" s="15"/>
      <c r="O42" s="65"/>
    </row>
    <row r="43" spans="1:15" ht="18.75">
      <c r="A43" s="15"/>
      <c r="B43" s="50"/>
      <c r="C43" s="61"/>
      <c r="D43" s="15"/>
      <c r="E43" s="37"/>
      <c r="F43" s="15"/>
      <c r="G43" s="18"/>
      <c r="H43" s="16"/>
      <c r="I43" s="19"/>
      <c r="J43" s="16"/>
      <c r="K43" s="20"/>
      <c r="L43" s="21"/>
      <c r="M43" s="21"/>
      <c r="N43" s="15"/>
      <c r="O43" s="16"/>
    </row>
    <row r="44" spans="1:15" ht="22.5">
      <c r="A44" s="15"/>
      <c r="B44" s="50"/>
      <c r="C44" s="63"/>
      <c r="D44" s="15"/>
      <c r="E44" s="37"/>
      <c r="F44" s="15"/>
      <c r="G44" s="18"/>
      <c r="H44" s="16"/>
      <c r="I44" s="19"/>
      <c r="J44" s="16"/>
      <c r="K44" s="20"/>
      <c r="L44" s="21"/>
      <c r="M44" s="21"/>
      <c r="N44" s="15"/>
      <c r="O44" s="16"/>
    </row>
    <row r="45" spans="1:15" ht="18">
      <c r="A45" s="16"/>
      <c r="B45" s="16"/>
      <c r="C45" s="16"/>
      <c r="D45" s="16"/>
      <c r="E45" s="37"/>
      <c r="F45" s="16"/>
      <c r="G45" s="18"/>
      <c r="H45" s="16"/>
      <c r="I45" s="19"/>
      <c r="J45" s="16"/>
      <c r="K45" s="20"/>
      <c r="L45" s="16"/>
      <c r="M45" s="23"/>
      <c r="N45" s="16"/>
      <c r="O45" s="16"/>
    </row>
    <row r="46" spans="1:15" ht="18">
      <c r="A46" s="16"/>
      <c r="B46" s="16"/>
      <c r="C46" s="16"/>
      <c r="D46" s="16"/>
      <c r="E46" s="37"/>
      <c r="F46" s="16"/>
      <c r="G46" s="18"/>
      <c r="H46" s="16"/>
      <c r="I46" s="19"/>
      <c r="J46" s="16"/>
      <c r="K46" s="20"/>
      <c r="L46" s="16"/>
      <c r="M46" s="16"/>
      <c r="N46" s="16"/>
      <c r="O46" s="16"/>
    </row>
    <row r="47" spans="1:15" ht="18">
      <c r="A47" s="16"/>
      <c r="B47" s="16"/>
      <c r="C47" s="16"/>
      <c r="D47" s="16"/>
      <c r="E47" s="37"/>
      <c r="F47" s="16"/>
      <c r="G47" s="18"/>
      <c r="H47" s="16"/>
      <c r="I47" s="19"/>
      <c r="J47" s="16"/>
      <c r="K47" s="20"/>
      <c r="L47" s="16"/>
      <c r="M47" s="16"/>
      <c r="N47" s="16"/>
      <c r="O47" s="16"/>
    </row>
    <row r="48" spans="1:15" ht="18">
      <c r="A48" s="16"/>
      <c r="B48" s="16"/>
      <c r="C48" s="16"/>
      <c r="D48" s="16"/>
      <c r="E48" s="37"/>
      <c r="F48" s="16"/>
      <c r="G48" s="18"/>
      <c r="H48" s="16"/>
      <c r="I48" s="19"/>
      <c r="J48" s="16"/>
      <c r="K48" s="20"/>
      <c r="L48" s="16"/>
      <c r="M48" s="16"/>
      <c r="N48" s="16"/>
      <c r="O48" s="16"/>
    </row>
    <row r="49" spans="1:15" ht="18">
      <c r="A49" s="16"/>
      <c r="B49" s="16"/>
      <c r="C49" s="16"/>
      <c r="D49" s="16"/>
      <c r="E49" s="37"/>
      <c r="F49" s="16"/>
      <c r="G49" s="18"/>
      <c r="H49" s="16"/>
      <c r="I49" s="19"/>
      <c r="J49" s="16"/>
      <c r="K49" s="20"/>
      <c r="L49" s="16"/>
      <c r="M49" s="16"/>
      <c r="N49" s="16"/>
      <c r="O49" s="16"/>
    </row>
    <row r="50" spans="1:15" ht="18">
      <c r="A50" s="16"/>
      <c r="B50" s="16"/>
      <c r="C50" s="16"/>
      <c r="D50" s="16"/>
      <c r="E50" s="37"/>
      <c r="F50" s="16"/>
      <c r="G50" s="18"/>
      <c r="H50" s="16"/>
      <c r="I50" s="19"/>
      <c r="J50" s="16"/>
      <c r="K50" s="20"/>
      <c r="L50" s="16"/>
      <c r="M50" s="16"/>
      <c r="N50" s="16"/>
      <c r="O50" s="16"/>
    </row>
    <row r="51" spans="1:15" ht="18">
      <c r="A51" s="38"/>
      <c r="B51" s="38"/>
      <c r="C51" s="38"/>
      <c r="D51" s="38"/>
      <c r="E51" s="39"/>
      <c r="F51" s="38"/>
      <c r="G51" s="32"/>
      <c r="H51" s="38"/>
      <c r="I51" s="40"/>
      <c r="J51" s="38"/>
      <c r="K51" s="29"/>
      <c r="L51" s="38"/>
      <c r="M51" s="38"/>
      <c r="N51" s="38"/>
      <c r="O51" s="38"/>
    </row>
    <row r="52" spans="1:15" ht="18">
      <c r="A52" s="85"/>
      <c r="B52" s="421" t="s">
        <v>55</v>
      </c>
      <c r="C52" s="422"/>
      <c r="D52" s="423"/>
      <c r="E52" s="80"/>
      <c r="F52" s="421" t="s">
        <v>55</v>
      </c>
      <c r="G52" s="422"/>
      <c r="H52" s="422"/>
      <c r="I52" s="422"/>
      <c r="J52" s="422"/>
      <c r="K52" s="423"/>
      <c r="L52" s="82"/>
      <c r="M52" s="80"/>
      <c r="N52" s="84"/>
      <c r="O52" s="84"/>
    </row>
    <row r="53" spans="1:15" ht="18">
      <c r="A53" s="93"/>
      <c r="B53" s="237"/>
      <c r="C53" s="237"/>
      <c r="D53" s="237"/>
      <c r="E53" s="56"/>
      <c r="F53" s="237"/>
      <c r="G53" s="237"/>
      <c r="H53" s="237"/>
      <c r="I53" s="237"/>
      <c r="J53" s="237"/>
      <c r="K53" s="237"/>
      <c r="L53" s="238"/>
      <c r="M53" s="56"/>
      <c r="N53" s="19"/>
      <c r="O53" s="19"/>
    </row>
    <row r="54" spans="1:15" ht="18">
      <c r="A54" s="93"/>
      <c r="B54" s="237"/>
      <c r="C54" s="237"/>
      <c r="D54" s="237"/>
      <c r="E54" s="56"/>
      <c r="F54" s="237"/>
      <c r="G54" s="237"/>
      <c r="H54" s="237"/>
      <c r="I54" s="237"/>
      <c r="J54" s="237"/>
      <c r="K54" s="237"/>
      <c r="L54" s="238"/>
      <c r="M54" s="56"/>
      <c r="N54" s="19"/>
      <c r="O54" s="19"/>
    </row>
    <row r="55" spans="1:15" ht="18">
      <c r="A55" s="19"/>
      <c r="B55" s="19"/>
      <c r="C55" s="19"/>
      <c r="D55" s="19"/>
      <c r="E55" s="36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>
      <c r="A56" s="19"/>
      <c r="B56" s="19" t="s">
        <v>21</v>
      </c>
      <c r="C56" s="396" t="s">
        <v>105</v>
      </c>
      <c r="D56" s="396"/>
      <c r="E56" s="396"/>
      <c r="F56" s="19" t="s">
        <v>80</v>
      </c>
      <c r="G56" s="19"/>
      <c r="H56" s="19"/>
      <c r="I56" s="19"/>
      <c r="J56" s="19"/>
      <c r="K56" s="19"/>
      <c r="L56" s="19" t="s">
        <v>24</v>
      </c>
      <c r="M56" s="19"/>
      <c r="N56" s="19"/>
      <c r="O56" s="19"/>
    </row>
    <row r="57" spans="1:15" ht="18">
      <c r="A57" s="19"/>
      <c r="B57" s="19" t="s">
        <v>25</v>
      </c>
      <c r="C57" s="111" t="s">
        <v>75</v>
      </c>
      <c r="D57" s="111"/>
      <c r="E57" s="111"/>
      <c r="F57" s="19" t="s">
        <v>100</v>
      </c>
      <c r="G57" s="19"/>
      <c r="H57" s="19"/>
      <c r="I57" s="19"/>
      <c r="J57" s="19"/>
      <c r="K57" s="19"/>
      <c r="L57" s="19" t="s">
        <v>28</v>
      </c>
      <c r="M57" s="19"/>
      <c r="N57" s="19"/>
      <c r="O57" s="19"/>
    </row>
    <row r="58" spans="1:15" ht="18">
      <c r="B58" s="19" t="s">
        <v>29</v>
      </c>
      <c r="C58" s="111" t="s">
        <v>74</v>
      </c>
      <c r="D58" s="111"/>
      <c r="E58" s="111"/>
      <c r="F58" s="19" t="s">
        <v>79</v>
      </c>
      <c r="G58" s="19"/>
      <c r="H58" s="19"/>
      <c r="I58" s="19"/>
      <c r="J58" s="19"/>
      <c r="K58" s="19"/>
      <c r="L58" s="397" t="s">
        <v>32</v>
      </c>
      <c r="M58" s="397"/>
      <c r="N58" s="397"/>
      <c r="O58" s="397"/>
    </row>
    <row r="59" spans="1:15" ht="18">
      <c r="C59" s="111" t="s">
        <v>76</v>
      </c>
      <c r="D59" s="111"/>
      <c r="E59" s="111"/>
    </row>
    <row r="65" spans="1:15" ht="18">
      <c r="A65" s="398" t="s">
        <v>0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</row>
    <row r="66" spans="1:15" ht="18">
      <c r="A66" s="398" t="s">
        <v>34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</row>
    <row r="67" spans="1:15" ht="18">
      <c r="A67" s="399" t="s">
        <v>137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</row>
    <row r="68" spans="1:15" ht="18">
      <c r="A68" s="399" t="s">
        <v>54</v>
      </c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</row>
    <row r="69" spans="1:15" ht="18">
      <c r="A69" s="400" t="s">
        <v>139</v>
      </c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</row>
    <row r="70" spans="1:15" ht="18">
      <c r="A70" s="43" t="s">
        <v>3</v>
      </c>
      <c r="B70" s="1" t="s">
        <v>4</v>
      </c>
      <c r="C70" s="2" t="s">
        <v>5</v>
      </c>
      <c r="D70" s="1" t="s">
        <v>6</v>
      </c>
      <c r="E70" s="2" t="s">
        <v>7</v>
      </c>
      <c r="F70" s="1" t="s">
        <v>8</v>
      </c>
      <c r="G70" s="401" t="s">
        <v>9</v>
      </c>
      <c r="H70" s="402"/>
      <c r="I70" s="402"/>
      <c r="J70" s="402"/>
      <c r="K70" s="402"/>
      <c r="L70" s="1" t="s">
        <v>10</v>
      </c>
      <c r="M70" s="1" t="s">
        <v>11</v>
      </c>
      <c r="N70" s="1" t="s">
        <v>12</v>
      </c>
      <c r="O70" s="3" t="s">
        <v>13</v>
      </c>
    </row>
    <row r="71" spans="1:15" ht="18">
      <c r="A71" s="44"/>
      <c r="B71" s="4"/>
      <c r="C71" s="69" t="s">
        <v>14</v>
      </c>
      <c r="D71" s="4"/>
      <c r="E71" s="69"/>
      <c r="F71" s="4" t="s">
        <v>15</v>
      </c>
      <c r="G71" s="6">
        <v>1</v>
      </c>
      <c r="H71" s="6">
        <v>2</v>
      </c>
      <c r="I71" s="6">
        <v>3</v>
      </c>
      <c r="J71" s="6">
        <v>4</v>
      </c>
      <c r="K71" s="70">
        <v>5</v>
      </c>
      <c r="L71" s="4" t="s">
        <v>7</v>
      </c>
      <c r="M71" s="4" t="s">
        <v>7</v>
      </c>
      <c r="N71" s="4" t="s">
        <v>16</v>
      </c>
      <c r="O71" s="8"/>
    </row>
    <row r="72" spans="1:15" ht="20.25">
      <c r="A72" s="9"/>
      <c r="B72" s="64"/>
      <c r="C72" s="47"/>
      <c r="D72" s="47"/>
      <c r="E72" s="11"/>
      <c r="F72" s="9"/>
      <c r="G72" s="12"/>
      <c r="H72" s="10"/>
      <c r="I72" s="13"/>
      <c r="J72" s="10"/>
      <c r="K72" s="14"/>
      <c r="L72" s="21"/>
      <c r="M72" s="21"/>
      <c r="N72" s="9"/>
      <c r="O72" s="10"/>
    </row>
    <row r="73" spans="1:15" ht="18">
      <c r="A73" s="15"/>
      <c r="B73" s="16"/>
      <c r="C73" s="62"/>
      <c r="D73" s="15"/>
      <c r="E73" s="37"/>
      <c r="F73" s="15"/>
      <c r="G73" s="18"/>
      <c r="H73" s="16"/>
      <c r="I73" s="19"/>
      <c r="J73" s="16"/>
      <c r="K73" s="20"/>
      <c r="L73" s="21"/>
      <c r="M73" s="21"/>
      <c r="N73" s="15"/>
      <c r="O73" s="16"/>
    </row>
    <row r="74" spans="1:15" ht="18.75">
      <c r="A74" s="15"/>
      <c r="B74" s="50"/>
      <c r="C74" s="61"/>
      <c r="D74" s="15"/>
      <c r="E74" s="37"/>
      <c r="F74" s="15"/>
      <c r="G74" s="18"/>
      <c r="H74" s="16"/>
      <c r="I74" s="19"/>
      <c r="J74" s="16"/>
      <c r="K74" s="20"/>
      <c r="L74" s="21"/>
      <c r="M74" s="21"/>
      <c r="N74" s="15"/>
      <c r="O74" s="65"/>
    </row>
    <row r="75" spans="1:15" ht="18.75">
      <c r="A75" s="15"/>
      <c r="B75" s="50"/>
      <c r="C75" s="61"/>
      <c r="D75" s="15"/>
      <c r="E75" s="37"/>
      <c r="F75" s="15"/>
      <c r="G75" s="18"/>
      <c r="H75" s="16"/>
      <c r="I75" s="19"/>
      <c r="J75" s="16"/>
      <c r="K75" s="20"/>
      <c r="L75" s="21"/>
      <c r="M75" s="21"/>
      <c r="N75" s="15"/>
      <c r="O75" s="16"/>
    </row>
    <row r="76" spans="1:15" ht="22.5">
      <c r="A76" s="15"/>
      <c r="B76" s="50"/>
      <c r="C76" s="63"/>
      <c r="D76" s="15"/>
      <c r="E76" s="37"/>
      <c r="F76" s="15"/>
      <c r="G76" s="18"/>
      <c r="H76" s="16"/>
      <c r="I76" s="19"/>
      <c r="J76" s="16"/>
      <c r="K76" s="20"/>
      <c r="L76" s="21"/>
      <c r="M76" s="21"/>
      <c r="N76" s="15"/>
      <c r="O76" s="16"/>
    </row>
    <row r="77" spans="1:15" ht="18">
      <c r="A77" s="16"/>
      <c r="B77" s="16"/>
      <c r="C77" s="16"/>
      <c r="D77" s="16"/>
      <c r="E77" s="37"/>
      <c r="F77" s="16"/>
      <c r="G77" s="18"/>
      <c r="H77" s="16"/>
      <c r="I77" s="19"/>
      <c r="J77" s="16"/>
      <c r="K77" s="20"/>
      <c r="L77" s="16"/>
      <c r="M77" s="23"/>
      <c r="N77" s="16"/>
      <c r="O77" s="16"/>
    </row>
    <row r="78" spans="1:15" ht="18">
      <c r="A78" s="16"/>
      <c r="B78" s="16"/>
      <c r="C78" s="16"/>
      <c r="D78" s="16"/>
      <c r="E78" s="37"/>
      <c r="F78" s="16"/>
      <c r="G78" s="18"/>
      <c r="H78" s="16"/>
      <c r="I78" s="19"/>
      <c r="J78" s="16"/>
      <c r="K78" s="20"/>
      <c r="L78" s="16"/>
      <c r="M78" s="16"/>
      <c r="N78" s="16"/>
      <c r="O78" s="16"/>
    </row>
    <row r="79" spans="1:15" ht="18">
      <c r="A79" s="16"/>
      <c r="B79" s="16"/>
      <c r="C79" s="16"/>
      <c r="D79" s="16"/>
      <c r="E79" s="37"/>
      <c r="F79" s="16"/>
      <c r="G79" s="18"/>
      <c r="H79" s="16"/>
      <c r="I79" s="19"/>
      <c r="J79" s="16"/>
      <c r="K79" s="20"/>
      <c r="L79" s="16"/>
      <c r="M79" s="16"/>
      <c r="N79" s="16"/>
      <c r="O79" s="16"/>
    </row>
    <row r="80" spans="1:15" ht="18">
      <c r="A80" s="16"/>
      <c r="B80" s="16"/>
      <c r="C80" s="16"/>
      <c r="D80" s="16"/>
      <c r="E80" s="37"/>
      <c r="F80" s="16"/>
      <c r="G80" s="18"/>
      <c r="H80" s="16"/>
      <c r="I80" s="19"/>
      <c r="J80" s="16"/>
      <c r="K80" s="20"/>
      <c r="L80" s="16"/>
      <c r="M80" s="16"/>
      <c r="N80" s="16"/>
      <c r="O80" s="16"/>
    </row>
    <row r="81" spans="1:15" ht="18">
      <c r="A81" s="16"/>
      <c r="B81" s="16"/>
      <c r="C81" s="16"/>
      <c r="D81" s="16"/>
      <c r="E81" s="37"/>
      <c r="F81" s="16"/>
      <c r="G81" s="18"/>
      <c r="H81" s="16"/>
      <c r="I81" s="19"/>
      <c r="J81" s="16"/>
      <c r="K81" s="20"/>
      <c r="L81" s="16"/>
      <c r="M81" s="16"/>
      <c r="N81" s="16"/>
      <c r="O81" s="16"/>
    </row>
    <row r="82" spans="1:15" ht="18">
      <c r="A82" s="16"/>
      <c r="B82" s="16"/>
      <c r="C82" s="16"/>
      <c r="D82" s="16"/>
      <c r="E82" s="37"/>
      <c r="F82" s="16"/>
      <c r="G82" s="18"/>
      <c r="H82" s="16"/>
      <c r="I82" s="19"/>
      <c r="J82" s="16"/>
      <c r="K82" s="20"/>
      <c r="L82" s="16"/>
      <c r="M82" s="16"/>
      <c r="N82" s="16"/>
      <c r="O82" s="16"/>
    </row>
    <row r="83" spans="1:15" ht="18">
      <c r="A83" s="38"/>
      <c r="B83" s="38"/>
      <c r="C83" s="38"/>
      <c r="D83" s="38"/>
      <c r="E83" s="39"/>
      <c r="F83" s="38"/>
      <c r="G83" s="32"/>
      <c r="H83" s="38"/>
      <c r="I83" s="40"/>
      <c r="J83" s="38"/>
      <c r="K83" s="29"/>
      <c r="L83" s="38"/>
      <c r="M83" s="38"/>
      <c r="N83" s="38"/>
      <c r="O83" s="38"/>
    </row>
    <row r="84" spans="1:15" ht="18">
      <c r="A84" s="82"/>
      <c r="B84" s="421" t="s">
        <v>55</v>
      </c>
      <c r="C84" s="422"/>
      <c r="D84" s="423"/>
      <c r="E84" s="83"/>
      <c r="F84" s="421" t="s">
        <v>55</v>
      </c>
      <c r="G84" s="422"/>
      <c r="H84" s="422"/>
      <c r="I84" s="422"/>
      <c r="J84" s="422"/>
      <c r="K84" s="423"/>
      <c r="L84" s="84"/>
      <c r="M84" s="80"/>
      <c r="N84" s="84"/>
      <c r="O84" s="84"/>
    </row>
    <row r="85" spans="1:15" ht="18">
      <c r="A85" s="238"/>
      <c r="B85" s="237"/>
      <c r="C85" s="237"/>
      <c r="D85" s="237"/>
      <c r="E85" s="36"/>
      <c r="F85" s="237"/>
      <c r="G85" s="237"/>
      <c r="H85" s="237"/>
      <c r="I85" s="237"/>
      <c r="J85" s="237"/>
      <c r="K85" s="237"/>
      <c r="L85" s="19"/>
      <c r="M85" s="56"/>
      <c r="N85" s="19"/>
      <c r="O85" s="19"/>
    </row>
    <row r="86" spans="1:15" ht="18">
      <c r="A86" s="238"/>
      <c r="B86" s="237"/>
      <c r="C86" s="237"/>
      <c r="D86" s="237"/>
      <c r="E86" s="36"/>
      <c r="F86" s="237"/>
      <c r="G86" s="237"/>
      <c r="H86" s="237"/>
      <c r="I86" s="237"/>
      <c r="J86" s="237"/>
      <c r="K86" s="237"/>
      <c r="L86" s="19"/>
      <c r="M86" s="56"/>
      <c r="N86" s="19"/>
      <c r="O86" s="19"/>
    </row>
    <row r="87" spans="1:15" ht="18">
      <c r="A87" s="19"/>
      <c r="B87" s="19"/>
      <c r="C87" s="19"/>
      <c r="D87" s="19"/>
      <c r="E87" s="36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8">
      <c r="A88" s="19"/>
      <c r="B88" s="19" t="s">
        <v>21</v>
      </c>
      <c r="C88" s="396" t="s">
        <v>97</v>
      </c>
      <c r="D88" s="396"/>
      <c r="E88" s="396"/>
      <c r="F88" s="19" t="s">
        <v>80</v>
      </c>
      <c r="G88" s="19"/>
      <c r="H88" s="19"/>
      <c r="I88" s="19"/>
      <c r="J88" s="19"/>
      <c r="K88" s="19"/>
      <c r="L88" s="19" t="s">
        <v>24</v>
      </c>
      <c r="M88" s="19"/>
      <c r="N88" s="19"/>
      <c r="O88" s="19"/>
    </row>
    <row r="89" spans="1:15" ht="18">
      <c r="A89" s="19"/>
      <c r="B89" s="19" t="s">
        <v>25</v>
      </c>
      <c r="C89" s="111" t="s">
        <v>75</v>
      </c>
      <c r="D89" s="111"/>
      <c r="E89" s="111"/>
      <c r="F89" s="19" t="s">
        <v>85</v>
      </c>
      <c r="G89" s="19"/>
      <c r="H89" s="19"/>
      <c r="I89" s="19"/>
      <c r="J89" s="19"/>
      <c r="K89" s="19"/>
      <c r="L89" s="19" t="s">
        <v>28</v>
      </c>
      <c r="M89" s="19"/>
      <c r="N89" s="19"/>
      <c r="O89" s="19"/>
    </row>
    <row r="90" spans="1:15" ht="18">
      <c r="B90" s="19" t="s">
        <v>29</v>
      </c>
      <c r="C90" s="111" t="s">
        <v>74</v>
      </c>
      <c r="D90" s="111"/>
      <c r="E90" s="111"/>
      <c r="F90" s="19" t="s">
        <v>79</v>
      </c>
      <c r="G90" s="19"/>
      <c r="H90" s="19"/>
      <c r="I90" s="19"/>
      <c r="J90" s="19"/>
      <c r="K90" s="19"/>
      <c r="L90" s="397" t="s">
        <v>32</v>
      </c>
      <c r="M90" s="397"/>
      <c r="N90" s="397"/>
      <c r="O90" s="397"/>
    </row>
    <row r="91" spans="1:15" ht="18">
      <c r="C91" s="111" t="s">
        <v>76</v>
      </c>
      <c r="D91" s="111"/>
      <c r="E91" s="111"/>
    </row>
    <row r="97" spans="1:15" ht="18">
      <c r="A97" s="398" t="s">
        <v>0</v>
      </c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</row>
    <row r="98" spans="1:15" ht="18">
      <c r="A98" s="398" t="s">
        <v>35</v>
      </c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</row>
    <row r="99" spans="1:15" ht="18">
      <c r="A99" s="399" t="s">
        <v>137</v>
      </c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</row>
    <row r="100" spans="1:15" ht="18">
      <c r="A100" s="399" t="s">
        <v>54</v>
      </c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</row>
    <row r="101" spans="1:15" ht="18">
      <c r="A101" s="400" t="s">
        <v>141</v>
      </c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</row>
    <row r="102" spans="1:15" ht="18">
      <c r="A102" s="43" t="s">
        <v>3</v>
      </c>
      <c r="B102" s="1" t="s">
        <v>4</v>
      </c>
      <c r="C102" s="2" t="s">
        <v>5</v>
      </c>
      <c r="D102" s="1" t="s">
        <v>6</v>
      </c>
      <c r="E102" s="2" t="s">
        <v>7</v>
      </c>
      <c r="F102" s="1" t="s">
        <v>8</v>
      </c>
      <c r="G102" s="401" t="s">
        <v>9</v>
      </c>
      <c r="H102" s="402"/>
      <c r="I102" s="402"/>
      <c r="J102" s="402"/>
      <c r="K102" s="402"/>
      <c r="L102" s="1" t="s">
        <v>10</v>
      </c>
      <c r="M102" s="1" t="s">
        <v>11</v>
      </c>
      <c r="N102" s="1" t="s">
        <v>12</v>
      </c>
      <c r="O102" s="3" t="s">
        <v>13</v>
      </c>
    </row>
    <row r="103" spans="1:15" ht="18">
      <c r="A103" s="44"/>
      <c r="B103" s="4"/>
      <c r="C103" s="69" t="s">
        <v>14</v>
      </c>
      <c r="D103" s="4"/>
      <c r="E103" s="69"/>
      <c r="F103" s="4" t="s">
        <v>15</v>
      </c>
      <c r="G103" s="6">
        <v>1</v>
      </c>
      <c r="H103" s="6">
        <v>2</v>
      </c>
      <c r="I103" s="6">
        <v>3</v>
      </c>
      <c r="J103" s="6">
        <v>4</v>
      </c>
      <c r="K103" s="70">
        <v>5</v>
      </c>
      <c r="L103" s="4" t="s">
        <v>7</v>
      </c>
      <c r="M103" s="4" t="s">
        <v>7</v>
      </c>
      <c r="N103" s="4" t="s">
        <v>16</v>
      </c>
      <c r="O103" s="8"/>
    </row>
    <row r="104" spans="1:15" ht="20.25">
      <c r="A104" s="9"/>
      <c r="B104" s="64"/>
      <c r="C104" s="47"/>
      <c r="D104" s="47"/>
      <c r="E104" s="11"/>
      <c r="F104" s="9"/>
      <c r="G104" s="12"/>
      <c r="H104" s="10"/>
      <c r="I104" s="13"/>
      <c r="J104" s="10"/>
      <c r="K104" s="14"/>
      <c r="L104" s="21"/>
      <c r="M104" s="21"/>
      <c r="N104" s="9"/>
      <c r="O104" s="10"/>
    </row>
    <row r="105" spans="1:15" ht="18">
      <c r="A105" s="15"/>
      <c r="B105" s="16"/>
      <c r="C105" s="62"/>
      <c r="D105" s="15"/>
      <c r="E105" s="37"/>
      <c r="F105" s="15"/>
      <c r="G105" s="18"/>
      <c r="H105" s="16"/>
      <c r="I105" s="19"/>
      <c r="J105" s="16"/>
      <c r="K105" s="20"/>
      <c r="L105" s="21"/>
      <c r="M105" s="21"/>
      <c r="N105" s="15"/>
      <c r="O105" s="16"/>
    </row>
    <row r="106" spans="1:15" ht="18.75">
      <c r="A106" s="15"/>
      <c r="B106" s="50"/>
      <c r="C106" s="61"/>
      <c r="D106" s="15"/>
      <c r="E106" s="37"/>
      <c r="F106" s="15"/>
      <c r="G106" s="18"/>
      <c r="H106" s="16"/>
      <c r="I106" s="19"/>
      <c r="J106" s="16"/>
      <c r="K106" s="20"/>
      <c r="L106" s="21"/>
      <c r="M106" s="21"/>
      <c r="N106" s="15"/>
      <c r="O106" s="65"/>
    </row>
    <row r="107" spans="1:15" ht="18.75">
      <c r="A107" s="15"/>
      <c r="B107" s="50"/>
      <c r="C107" s="61"/>
      <c r="D107" s="15"/>
      <c r="E107" s="37"/>
      <c r="F107" s="15"/>
      <c r="G107" s="18"/>
      <c r="H107" s="16"/>
      <c r="I107" s="19"/>
      <c r="J107" s="16"/>
      <c r="K107" s="20"/>
      <c r="L107" s="21"/>
      <c r="M107" s="21"/>
      <c r="N107" s="15"/>
      <c r="O107" s="16"/>
    </row>
    <row r="108" spans="1:15" ht="22.5">
      <c r="A108" s="15"/>
      <c r="B108" s="50"/>
      <c r="C108" s="63"/>
      <c r="D108" s="15"/>
      <c r="E108" s="37"/>
      <c r="F108" s="15"/>
      <c r="G108" s="18"/>
      <c r="H108" s="16"/>
      <c r="I108" s="19"/>
      <c r="J108" s="16"/>
      <c r="K108" s="20"/>
      <c r="L108" s="21"/>
      <c r="M108" s="21"/>
      <c r="N108" s="15"/>
      <c r="O108" s="16"/>
    </row>
    <row r="109" spans="1:15" ht="18">
      <c r="A109" s="16"/>
      <c r="B109" s="16"/>
      <c r="C109" s="16"/>
      <c r="D109" s="16"/>
      <c r="E109" s="37"/>
      <c r="F109" s="16"/>
      <c r="G109" s="18"/>
      <c r="H109" s="16"/>
      <c r="I109" s="19"/>
      <c r="J109" s="16"/>
      <c r="K109" s="20"/>
      <c r="L109" s="16"/>
      <c r="M109" s="23"/>
      <c r="N109" s="16"/>
      <c r="O109" s="16"/>
    </row>
    <row r="110" spans="1:15" ht="18">
      <c r="A110" s="16"/>
      <c r="B110" s="16"/>
      <c r="C110" s="16"/>
      <c r="D110" s="16"/>
      <c r="E110" s="37"/>
      <c r="F110" s="16"/>
      <c r="G110" s="18"/>
      <c r="H110" s="16"/>
      <c r="I110" s="19"/>
      <c r="J110" s="16"/>
      <c r="K110" s="20"/>
      <c r="L110" s="16"/>
      <c r="M110" s="16"/>
      <c r="N110" s="16"/>
      <c r="O110" s="16"/>
    </row>
    <row r="111" spans="1:15" ht="18">
      <c r="A111" s="16"/>
      <c r="B111" s="16"/>
      <c r="C111" s="16"/>
      <c r="D111" s="16"/>
      <c r="E111" s="37"/>
      <c r="F111" s="16"/>
      <c r="G111" s="18"/>
      <c r="H111" s="16"/>
      <c r="I111" s="19"/>
      <c r="J111" s="16"/>
      <c r="K111" s="20"/>
      <c r="L111" s="16"/>
      <c r="M111" s="16"/>
      <c r="N111" s="16"/>
      <c r="O111" s="16"/>
    </row>
    <row r="112" spans="1:15" ht="18">
      <c r="A112" s="16"/>
      <c r="B112" s="16"/>
      <c r="C112" s="16"/>
      <c r="D112" s="16"/>
      <c r="E112" s="37"/>
      <c r="F112" s="16"/>
      <c r="G112" s="18"/>
      <c r="H112" s="16"/>
      <c r="I112" s="19"/>
      <c r="J112" s="16"/>
      <c r="K112" s="20"/>
      <c r="L112" s="16"/>
      <c r="M112" s="16"/>
      <c r="N112" s="16"/>
      <c r="O112" s="16"/>
    </row>
    <row r="113" spans="1:15" ht="18">
      <c r="A113" s="16"/>
      <c r="B113" s="16"/>
      <c r="C113" s="16"/>
      <c r="D113" s="16"/>
      <c r="E113" s="37"/>
      <c r="F113" s="16"/>
      <c r="G113" s="18"/>
      <c r="H113" s="16"/>
      <c r="I113" s="19"/>
      <c r="J113" s="16"/>
      <c r="K113" s="20"/>
      <c r="L113" s="16"/>
      <c r="M113" s="16"/>
      <c r="N113" s="16"/>
      <c r="O113" s="16"/>
    </row>
    <row r="114" spans="1:15" ht="18">
      <c r="A114" s="16"/>
      <c r="B114" s="16"/>
      <c r="C114" s="16"/>
      <c r="D114" s="16"/>
      <c r="E114" s="37"/>
      <c r="F114" s="16"/>
      <c r="G114" s="18"/>
      <c r="H114" s="16"/>
      <c r="I114" s="19"/>
      <c r="J114" s="16"/>
      <c r="K114" s="20"/>
      <c r="L114" s="16"/>
      <c r="M114" s="16"/>
      <c r="N114" s="16"/>
      <c r="O114" s="16"/>
    </row>
    <row r="115" spans="1:15" ht="18">
      <c r="A115" s="38"/>
      <c r="B115" s="38"/>
      <c r="C115" s="38"/>
      <c r="D115" s="38"/>
      <c r="E115" s="39"/>
      <c r="F115" s="38"/>
      <c r="G115" s="32"/>
      <c r="H115" s="38"/>
      <c r="I115" s="40"/>
      <c r="J115" s="38"/>
      <c r="K115" s="29"/>
      <c r="L115" s="38"/>
      <c r="M115" s="38"/>
      <c r="N115" s="38"/>
      <c r="O115" s="38"/>
    </row>
    <row r="116" spans="1:15" ht="18">
      <c r="A116" s="84"/>
      <c r="B116" s="421" t="s">
        <v>55</v>
      </c>
      <c r="C116" s="422"/>
      <c r="D116" s="423"/>
      <c r="E116" s="80"/>
      <c r="F116" s="424" t="s">
        <v>55</v>
      </c>
      <c r="G116" s="424"/>
      <c r="H116" s="424"/>
      <c r="I116" s="424"/>
      <c r="J116" s="424"/>
      <c r="K116" s="424"/>
      <c r="L116" s="424"/>
      <c r="M116" s="80"/>
      <c r="N116" s="84"/>
      <c r="O116" s="84"/>
    </row>
    <row r="117" spans="1:15" ht="18">
      <c r="A117" s="19"/>
      <c r="B117" s="237"/>
      <c r="C117" s="237"/>
      <c r="D117" s="237"/>
      <c r="E117" s="56"/>
      <c r="F117" s="237"/>
      <c r="G117" s="237"/>
      <c r="H117" s="237"/>
      <c r="I117" s="237"/>
      <c r="J117" s="237"/>
      <c r="K117" s="237"/>
      <c r="L117" s="237"/>
      <c r="M117" s="56"/>
      <c r="N117" s="19"/>
      <c r="O117" s="19"/>
    </row>
    <row r="118" spans="1:15" ht="18">
      <c r="A118" s="19"/>
      <c r="B118" s="237"/>
      <c r="C118" s="237"/>
      <c r="D118" s="237"/>
      <c r="E118" s="56"/>
      <c r="F118" s="237"/>
      <c r="G118" s="237"/>
      <c r="H118" s="237"/>
      <c r="I118" s="237"/>
      <c r="J118" s="237"/>
      <c r="K118" s="237"/>
      <c r="L118" s="237"/>
      <c r="M118" s="56"/>
      <c r="N118" s="19"/>
      <c r="O118" s="19"/>
    </row>
    <row r="119" spans="1:15" ht="18">
      <c r="A119" s="19"/>
      <c r="B119" s="19"/>
      <c r="C119" s="19"/>
      <c r="D119" s="19"/>
      <c r="E119" s="36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8">
      <c r="A120" s="19"/>
      <c r="B120" s="19" t="s">
        <v>21</v>
      </c>
      <c r="C120" s="396" t="s">
        <v>120</v>
      </c>
      <c r="D120" s="396"/>
      <c r="E120" s="396"/>
      <c r="F120" s="19" t="s">
        <v>98</v>
      </c>
      <c r="G120" s="19"/>
      <c r="H120" s="19"/>
      <c r="I120" s="19"/>
      <c r="J120" s="19"/>
      <c r="K120" s="19"/>
      <c r="L120" s="19" t="s">
        <v>24</v>
      </c>
      <c r="M120" s="19"/>
      <c r="N120" s="19"/>
      <c r="O120" s="19"/>
    </row>
    <row r="121" spans="1:15" ht="18">
      <c r="A121" s="19"/>
      <c r="B121" s="19" t="s">
        <v>25</v>
      </c>
      <c r="C121" s="111" t="s">
        <v>75</v>
      </c>
      <c r="D121" s="111"/>
      <c r="E121" s="111"/>
      <c r="F121" s="19" t="s">
        <v>87</v>
      </c>
      <c r="G121" s="19"/>
      <c r="H121" s="19"/>
      <c r="I121" s="19"/>
      <c r="J121" s="19"/>
      <c r="K121" s="19"/>
      <c r="L121" s="19" t="s">
        <v>28</v>
      </c>
      <c r="M121" s="19"/>
      <c r="N121" s="19"/>
      <c r="O121" s="19"/>
    </row>
    <row r="122" spans="1:15" ht="18">
      <c r="B122" s="19" t="s">
        <v>29</v>
      </c>
      <c r="C122" s="111" t="s">
        <v>74</v>
      </c>
      <c r="D122" s="111"/>
      <c r="E122" s="111"/>
      <c r="F122" s="19" t="s">
        <v>86</v>
      </c>
      <c r="G122" s="19"/>
      <c r="H122" s="19"/>
      <c r="I122" s="19"/>
      <c r="J122" s="19"/>
      <c r="K122" s="19"/>
      <c r="L122" s="397" t="s">
        <v>32</v>
      </c>
      <c r="M122" s="397"/>
      <c r="N122" s="397"/>
      <c r="O122" s="397"/>
    </row>
    <row r="123" spans="1:15" ht="18">
      <c r="C123" s="111" t="s">
        <v>76</v>
      </c>
      <c r="D123" s="111"/>
      <c r="E123" s="111"/>
    </row>
  </sheetData>
  <mergeCells count="40">
    <mergeCell ref="C24:E24"/>
    <mergeCell ref="L26:O26"/>
    <mergeCell ref="A1:O1"/>
    <mergeCell ref="A2:O2"/>
    <mergeCell ref="A3:O3"/>
    <mergeCell ref="A4:O4"/>
    <mergeCell ref="A5:O5"/>
    <mergeCell ref="G6:K6"/>
    <mergeCell ref="F20:K20"/>
    <mergeCell ref="B20:D20"/>
    <mergeCell ref="A33:O33"/>
    <mergeCell ref="A34:O34"/>
    <mergeCell ref="A35:O35"/>
    <mergeCell ref="A36:O36"/>
    <mergeCell ref="A37:O37"/>
    <mergeCell ref="G38:K38"/>
    <mergeCell ref="C56:E56"/>
    <mergeCell ref="L58:O58"/>
    <mergeCell ref="A65:O65"/>
    <mergeCell ref="A66:O66"/>
    <mergeCell ref="F52:K52"/>
    <mergeCell ref="B52:D52"/>
    <mergeCell ref="A67:O67"/>
    <mergeCell ref="A68:O68"/>
    <mergeCell ref="A69:O69"/>
    <mergeCell ref="G70:K70"/>
    <mergeCell ref="C88:E88"/>
    <mergeCell ref="F84:K84"/>
    <mergeCell ref="B84:D84"/>
    <mergeCell ref="A101:O101"/>
    <mergeCell ref="G102:K102"/>
    <mergeCell ref="C120:E120"/>
    <mergeCell ref="L122:O122"/>
    <mergeCell ref="L90:O90"/>
    <mergeCell ref="A97:O97"/>
    <mergeCell ref="A98:O98"/>
    <mergeCell ref="A99:O99"/>
    <mergeCell ref="A100:O100"/>
    <mergeCell ref="B116:D116"/>
    <mergeCell ref="F116:L116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A34" workbookViewId="0">
      <selection activeCell="L37" sqref="L37"/>
    </sheetView>
  </sheetViews>
  <sheetFormatPr defaultRowHeight="14.25"/>
  <cols>
    <col min="1" max="1" width="5.25" customWidth="1"/>
    <col min="2" max="2" width="25.625" customWidth="1"/>
    <col min="3" max="3" width="9.125" customWidth="1"/>
    <col min="4" max="4" width="8.375" customWidth="1"/>
    <col min="5" max="6" width="10.375" customWidth="1"/>
    <col min="7" max="11" width="3.375" customWidth="1"/>
    <col min="12" max="15" width="11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36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5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4" t="s">
        <v>7</v>
      </c>
      <c r="M7" s="4" t="s">
        <v>7</v>
      </c>
      <c r="N7" s="4" t="s">
        <v>16</v>
      </c>
      <c r="O7" s="8"/>
    </row>
    <row r="8" spans="1:15" s="157" customFormat="1" ht="18">
      <c r="A8" s="162">
        <v>1</v>
      </c>
      <c r="B8" s="163" t="s">
        <v>152</v>
      </c>
      <c r="C8" s="164" t="s">
        <v>128</v>
      </c>
      <c r="D8" s="162" t="s">
        <v>17</v>
      </c>
      <c r="E8" s="165">
        <v>5000</v>
      </c>
      <c r="F8" s="101" t="s">
        <v>223</v>
      </c>
      <c r="G8" s="166"/>
      <c r="H8" s="167"/>
      <c r="I8" s="166"/>
      <c r="J8" s="167"/>
      <c r="K8" s="155"/>
      <c r="L8" s="168"/>
      <c r="M8" s="168">
        <f>+E8-L8</f>
        <v>5000</v>
      </c>
      <c r="N8" s="22" t="s">
        <v>224</v>
      </c>
      <c r="O8" s="167"/>
    </row>
    <row r="9" spans="1:15" ht="18">
      <c r="A9" s="15">
        <f>A8+1</f>
        <v>2</v>
      </c>
      <c r="B9" s="16" t="s">
        <v>153</v>
      </c>
      <c r="C9" s="170" t="s">
        <v>128</v>
      </c>
      <c r="D9" s="15" t="s">
        <v>17</v>
      </c>
      <c r="E9" s="45">
        <v>300000</v>
      </c>
      <c r="F9" s="101" t="s">
        <v>223</v>
      </c>
      <c r="G9" s="19"/>
      <c r="H9" s="16"/>
      <c r="I9" s="19"/>
      <c r="J9" s="16"/>
      <c r="K9" s="104"/>
      <c r="L9" s="23">
        <f>1140+5000+13540+1100+14600+4150+10785+2040+7550</f>
        <v>59905</v>
      </c>
      <c r="M9" s="21">
        <f>+E9-L9</f>
        <v>240095</v>
      </c>
      <c r="N9" s="22" t="s">
        <v>224</v>
      </c>
      <c r="O9" s="16"/>
    </row>
    <row r="10" spans="1:15" ht="18">
      <c r="A10" s="15">
        <f>A9+1</f>
        <v>3</v>
      </c>
      <c r="B10" s="16" t="s">
        <v>46</v>
      </c>
      <c r="C10" s="170" t="s">
        <v>128</v>
      </c>
      <c r="D10" s="15" t="s">
        <v>17</v>
      </c>
      <c r="E10" s="45">
        <v>50000</v>
      </c>
      <c r="F10" s="101" t="s">
        <v>223</v>
      </c>
      <c r="G10" s="19"/>
      <c r="H10" s="16"/>
      <c r="I10" s="19"/>
      <c r="J10" s="16"/>
      <c r="K10" s="104"/>
      <c r="L10" s="23"/>
      <c r="M10" s="21">
        <f>+E10-L10</f>
        <v>50000</v>
      </c>
      <c r="N10" s="22" t="s">
        <v>224</v>
      </c>
      <c r="O10" s="16"/>
    </row>
    <row r="11" spans="1:15" ht="18">
      <c r="A11" s="15">
        <f>A10+1</f>
        <v>4</v>
      </c>
      <c r="B11" s="16" t="s">
        <v>60</v>
      </c>
      <c r="C11" s="170" t="s">
        <v>128</v>
      </c>
      <c r="D11" s="15" t="s">
        <v>17</v>
      </c>
      <c r="E11" s="45">
        <v>45000</v>
      </c>
      <c r="F11" s="101" t="s">
        <v>223</v>
      </c>
      <c r="G11" s="19"/>
      <c r="H11" s="16"/>
      <c r="I11" s="19"/>
      <c r="J11" s="16"/>
      <c r="K11" s="104"/>
      <c r="L11" s="23">
        <f>2790+11160</f>
        <v>13950</v>
      </c>
      <c r="M11" s="21">
        <f>+E11-L11</f>
        <v>31050</v>
      </c>
      <c r="N11" s="22" t="s">
        <v>224</v>
      </c>
      <c r="O11" s="16"/>
    </row>
    <row r="12" spans="1:15" ht="18">
      <c r="A12" s="15"/>
      <c r="B12" s="16"/>
      <c r="C12" s="170"/>
      <c r="D12" s="102"/>
      <c r="E12" s="17"/>
      <c r="F12" s="102"/>
      <c r="G12" s="18"/>
      <c r="H12" s="16"/>
      <c r="I12" s="19"/>
      <c r="J12" s="16"/>
      <c r="K12" s="104"/>
      <c r="L12" s="23"/>
      <c r="M12" s="21"/>
      <c r="N12" s="22"/>
      <c r="O12" s="138"/>
    </row>
    <row r="13" spans="1:15" ht="18">
      <c r="A13" s="15"/>
      <c r="B13" s="16"/>
      <c r="C13" s="102"/>
      <c r="D13" s="15"/>
      <c r="E13" s="17"/>
      <c r="F13" s="15"/>
      <c r="G13" s="18"/>
      <c r="H13" s="16"/>
      <c r="I13" s="19"/>
      <c r="J13" s="16"/>
      <c r="K13" s="104"/>
      <c r="L13" s="17"/>
      <c r="M13" s="21"/>
      <c r="N13" s="22"/>
      <c r="O13" s="16"/>
    </row>
    <row r="14" spans="1:15" ht="18">
      <c r="A14" s="15"/>
      <c r="B14" s="16"/>
      <c r="C14" s="15"/>
      <c r="D14" s="15"/>
      <c r="E14" s="17"/>
      <c r="F14" s="15"/>
      <c r="G14" s="18"/>
      <c r="H14" s="16"/>
      <c r="I14" s="19"/>
      <c r="J14" s="16"/>
      <c r="K14" s="104"/>
      <c r="L14" s="17"/>
      <c r="M14" s="21"/>
      <c r="N14" s="22"/>
      <c r="O14" s="16"/>
    </row>
    <row r="15" spans="1:15" ht="18">
      <c r="A15" s="15"/>
      <c r="B15" s="16"/>
      <c r="C15" s="15"/>
      <c r="D15" s="15"/>
      <c r="E15" s="17"/>
      <c r="F15" s="15"/>
      <c r="G15" s="18"/>
      <c r="H15" s="16"/>
      <c r="I15" s="19"/>
      <c r="J15" s="16"/>
      <c r="K15" s="20"/>
      <c r="L15" s="21"/>
      <c r="M15" s="21"/>
      <c r="N15" s="22"/>
      <c r="O15" s="16"/>
    </row>
    <row r="16" spans="1:15" ht="18">
      <c r="A16" s="16"/>
      <c r="B16" s="16"/>
      <c r="C16" s="16"/>
      <c r="D16" s="16"/>
      <c r="E16" s="37"/>
      <c r="F16" s="16"/>
      <c r="G16" s="18"/>
      <c r="H16" s="16"/>
      <c r="I16" s="19"/>
      <c r="J16" s="16"/>
      <c r="K16" s="20"/>
      <c r="L16" s="16"/>
      <c r="M16" s="21"/>
      <c r="N16" s="16"/>
      <c r="O16" s="16"/>
    </row>
    <row r="17" spans="1:15" ht="18">
      <c r="A17" s="16"/>
      <c r="B17" s="16"/>
      <c r="C17" s="16"/>
      <c r="D17" s="16"/>
      <c r="E17" s="37"/>
      <c r="F17" s="16"/>
      <c r="G17" s="18"/>
      <c r="H17" s="16"/>
      <c r="I17" s="19"/>
      <c r="J17" s="16"/>
      <c r="K17" s="20"/>
      <c r="L17" s="16"/>
      <c r="M17" s="21"/>
      <c r="N17" s="16"/>
      <c r="O17" s="16"/>
    </row>
    <row r="18" spans="1:15" ht="18">
      <c r="A18" s="38"/>
      <c r="B18" s="38"/>
      <c r="C18" s="38"/>
      <c r="D18" s="38"/>
      <c r="E18" s="39"/>
      <c r="F18" s="38"/>
      <c r="G18" s="32"/>
      <c r="H18" s="38"/>
      <c r="I18" s="40"/>
      <c r="J18" s="38"/>
      <c r="K18" s="29"/>
      <c r="L18" s="38"/>
      <c r="M18" s="21"/>
      <c r="N18" s="38"/>
      <c r="O18" s="38"/>
    </row>
    <row r="19" spans="1:15" ht="18">
      <c r="A19" s="76"/>
      <c r="B19" s="403" t="s">
        <v>55</v>
      </c>
      <c r="C19" s="404"/>
      <c r="D19" s="405"/>
      <c r="E19" s="75">
        <f>SUM(E8:E18)</f>
        <v>400000</v>
      </c>
      <c r="F19" s="406" t="s">
        <v>55</v>
      </c>
      <c r="G19" s="406"/>
      <c r="H19" s="406"/>
      <c r="I19" s="406"/>
      <c r="J19" s="406"/>
      <c r="K19" s="406"/>
      <c r="L19" s="75">
        <f>SUM(L8:L18)</f>
        <v>73855</v>
      </c>
      <c r="M19" s="75">
        <f>SUM(M8:M18)</f>
        <v>326145</v>
      </c>
      <c r="N19" s="105">
        <f>+E19-L19</f>
        <v>326145</v>
      </c>
      <c r="O19" s="84"/>
    </row>
    <row r="20" spans="1:15" ht="18">
      <c r="A20" s="19"/>
      <c r="B20" s="19"/>
      <c r="C20" s="19"/>
      <c r="D20" s="19"/>
      <c r="E20" s="36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8">
      <c r="A21" s="19"/>
      <c r="B21" s="19"/>
      <c r="C21" s="19"/>
      <c r="D21" s="19"/>
      <c r="E21" s="36"/>
      <c r="F21" s="19"/>
      <c r="G21" s="19"/>
      <c r="H21" s="19"/>
      <c r="I21" s="19"/>
      <c r="J21" s="19"/>
      <c r="K21" s="19"/>
      <c r="L21" s="19"/>
      <c r="M21" s="19"/>
      <c r="N21" s="78"/>
      <c r="O21" s="19"/>
    </row>
    <row r="22" spans="1:15" ht="18">
      <c r="A22" s="19"/>
      <c r="B22" s="19"/>
      <c r="C22" s="19"/>
      <c r="D22" s="19"/>
      <c r="E22" s="36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8">
      <c r="A23" s="19"/>
      <c r="B23" s="19" t="s">
        <v>21</v>
      </c>
      <c r="C23" s="396" t="s">
        <v>91</v>
      </c>
      <c r="D23" s="396"/>
      <c r="E23" s="396"/>
      <c r="F23" s="19" t="s">
        <v>77</v>
      </c>
      <c r="G23" s="19"/>
      <c r="H23" s="19"/>
      <c r="I23" s="19"/>
      <c r="J23" s="19"/>
      <c r="K23" s="19"/>
      <c r="L23" s="19" t="s">
        <v>24</v>
      </c>
      <c r="M23" s="19"/>
      <c r="N23" s="19"/>
      <c r="O23" s="19"/>
    </row>
    <row r="24" spans="1:15" ht="18">
      <c r="A24" s="19"/>
      <c r="B24" s="19" t="s">
        <v>25</v>
      </c>
      <c r="C24" s="111" t="s">
        <v>75</v>
      </c>
      <c r="D24" s="111"/>
      <c r="E24" s="111"/>
      <c r="F24" s="19" t="s">
        <v>87</v>
      </c>
      <c r="G24" s="19"/>
      <c r="H24" s="19"/>
      <c r="I24" s="19"/>
      <c r="J24" s="19"/>
      <c r="K24" s="19"/>
      <c r="L24" s="19" t="s">
        <v>28</v>
      </c>
      <c r="M24" s="19"/>
      <c r="N24" s="19"/>
      <c r="O24" s="19"/>
    </row>
    <row r="25" spans="1:15" ht="18">
      <c r="A25" s="19"/>
      <c r="B25" s="19" t="s">
        <v>29</v>
      </c>
      <c r="C25" s="111" t="s">
        <v>74</v>
      </c>
      <c r="D25" s="111"/>
      <c r="E25" s="111"/>
      <c r="F25" s="19" t="s">
        <v>86</v>
      </c>
      <c r="G25" s="19"/>
      <c r="H25" s="19"/>
      <c r="I25" s="19"/>
      <c r="J25" s="19"/>
      <c r="K25" s="19"/>
      <c r="L25" s="397" t="s">
        <v>32</v>
      </c>
      <c r="M25" s="397"/>
      <c r="N25" s="397"/>
      <c r="O25" s="397"/>
    </row>
    <row r="26" spans="1:15" ht="18">
      <c r="A26" s="19"/>
      <c r="B26" s="19"/>
      <c r="C26" s="111" t="s">
        <v>76</v>
      </c>
      <c r="D26" s="111"/>
      <c r="E26" s="111"/>
      <c r="F26" s="19"/>
      <c r="G26" s="19"/>
      <c r="H26" s="19"/>
      <c r="I26" s="19"/>
      <c r="J26" s="19"/>
      <c r="K26" s="19"/>
      <c r="L26" s="255"/>
      <c r="M26" s="255"/>
      <c r="N26" s="255"/>
      <c r="O26" s="255"/>
    </row>
    <row r="27" spans="1:15" ht="18">
      <c r="A27" s="19"/>
      <c r="B27" s="19"/>
      <c r="C27" s="19"/>
      <c r="D27" s="19"/>
      <c r="E27" s="36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8">
      <c r="A28" s="398" t="s">
        <v>0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</row>
    <row r="29" spans="1:15" ht="18">
      <c r="A29" s="398" t="s">
        <v>37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</row>
    <row r="30" spans="1:15" ht="18">
      <c r="A30" s="399" t="s">
        <v>217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</row>
    <row r="31" spans="1:15" ht="18">
      <c r="A31" s="399" t="s">
        <v>36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</row>
    <row r="32" spans="1:15" ht="18">
      <c r="A32" s="400" t="s">
        <v>220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</row>
    <row r="33" spans="1:15" ht="18">
      <c r="A33" s="43" t="s">
        <v>3</v>
      </c>
      <c r="B33" s="1" t="s">
        <v>4</v>
      </c>
      <c r="C33" s="2" t="s">
        <v>5</v>
      </c>
      <c r="D33" s="1" t="s">
        <v>6</v>
      </c>
      <c r="E33" s="2" t="s">
        <v>7</v>
      </c>
      <c r="F33" s="1" t="s">
        <v>8</v>
      </c>
      <c r="G33" s="401" t="s">
        <v>9</v>
      </c>
      <c r="H33" s="402"/>
      <c r="I33" s="402"/>
      <c r="J33" s="402"/>
      <c r="K33" s="402"/>
      <c r="L33" s="1" t="s">
        <v>10</v>
      </c>
      <c r="M33" s="1" t="s">
        <v>11</v>
      </c>
      <c r="N33" s="1" t="s">
        <v>12</v>
      </c>
      <c r="O33" s="3" t="s">
        <v>13</v>
      </c>
    </row>
    <row r="34" spans="1:15" ht="18">
      <c r="A34" s="44"/>
      <c r="B34" s="4"/>
      <c r="C34" s="5" t="s">
        <v>14</v>
      </c>
      <c r="D34" s="4"/>
      <c r="E34" s="5"/>
      <c r="F34" s="4" t="s">
        <v>15</v>
      </c>
      <c r="G34" s="6">
        <v>1</v>
      </c>
      <c r="H34" s="6">
        <v>2</v>
      </c>
      <c r="I34" s="6">
        <v>3</v>
      </c>
      <c r="J34" s="6">
        <v>4</v>
      </c>
      <c r="K34" s="7">
        <v>5</v>
      </c>
      <c r="L34" s="4" t="s">
        <v>7</v>
      </c>
      <c r="M34" s="4" t="s">
        <v>7</v>
      </c>
      <c r="N34" s="4" t="s">
        <v>16</v>
      </c>
      <c r="O34" s="8"/>
    </row>
    <row r="35" spans="1:15" s="157" customFormat="1" ht="18">
      <c r="A35" s="162">
        <v>1</v>
      </c>
      <c r="B35" s="163" t="s">
        <v>152</v>
      </c>
      <c r="C35" s="164" t="s">
        <v>128</v>
      </c>
      <c r="D35" s="162" t="s">
        <v>17</v>
      </c>
      <c r="E35" s="165">
        <v>5000</v>
      </c>
      <c r="F35" s="101" t="s">
        <v>223</v>
      </c>
      <c r="G35" s="166"/>
      <c r="H35" s="167"/>
      <c r="I35" s="166"/>
      <c r="J35" s="167"/>
      <c r="K35" s="155"/>
      <c r="L35" s="168"/>
      <c r="M35" s="168">
        <f>+E35-L35</f>
        <v>5000</v>
      </c>
      <c r="N35" s="169" t="s">
        <v>225</v>
      </c>
      <c r="O35" s="167"/>
    </row>
    <row r="36" spans="1:15" ht="18">
      <c r="A36" s="15">
        <f>A35+1</f>
        <v>2</v>
      </c>
      <c r="B36" s="16" t="s">
        <v>153</v>
      </c>
      <c r="C36" s="170" t="s">
        <v>128</v>
      </c>
      <c r="D36" s="15" t="s">
        <v>17</v>
      </c>
      <c r="E36" s="45">
        <v>300000</v>
      </c>
      <c r="F36" s="101" t="s">
        <v>223</v>
      </c>
      <c r="G36" s="19"/>
      <c r="H36" s="16"/>
      <c r="I36" s="19"/>
      <c r="J36" s="16"/>
      <c r="K36" s="104"/>
      <c r="L36" s="23">
        <f>1140+5000+13540+1100+14600+4150+10785+2040+7550+450+3340+10980+3750+3800+1980+10588+2050</f>
        <v>96843</v>
      </c>
      <c r="M36" s="21">
        <f>+E36-L36</f>
        <v>203157</v>
      </c>
      <c r="N36" s="22" t="s">
        <v>225</v>
      </c>
      <c r="O36" s="16"/>
    </row>
    <row r="37" spans="1:15" ht="18">
      <c r="A37" s="15">
        <f>A36+1</f>
        <v>3</v>
      </c>
      <c r="B37" s="16" t="s">
        <v>46</v>
      </c>
      <c r="C37" s="170" t="s">
        <v>128</v>
      </c>
      <c r="D37" s="15" t="s">
        <v>17</v>
      </c>
      <c r="E37" s="45">
        <v>50000</v>
      </c>
      <c r="F37" s="101" t="s">
        <v>223</v>
      </c>
      <c r="G37" s="19"/>
      <c r="H37" s="16"/>
      <c r="I37" s="19"/>
      <c r="J37" s="16"/>
      <c r="K37" s="104"/>
      <c r="L37" s="23">
        <f>1250+610+9000+13000+17018+1250</f>
        <v>42128</v>
      </c>
      <c r="M37" s="21">
        <f>+E37-L37</f>
        <v>7872</v>
      </c>
      <c r="N37" s="22" t="s">
        <v>225</v>
      </c>
      <c r="O37" s="16"/>
    </row>
    <row r="38" spans="1:15" ht="18">
      <c r="A38" s="15">
        <f>A37+1</f>
        <v>4</v>
      </c>
      <c r="B38" s="16" t="s">
        <v>60</v>
      </c>
      <c r="C38" s="170" t="s">
        <v>128</v>
      </c>
      <c r="D38" s="15" t="s">
        <v>17</v>
      </c>
      <c r="E38" s="45">
        <v>45000</v>
      </c>
      <c r="F38" s="101" t="s">
        <v>223</v>
      </c>
      <c r="G38" s="19"/>
      <c r="H38" s="16"/>
      <c r="I38" s="19"/>
      <c r="J38" s="16"/>
      <c r="K38" s="104"/>
      <c r="L38" s="23">
        <f>2790+11160+2690+11160</f>
        <v>27800</v>
      </c>
      <c r="M38" s="21">
        <f>+E38-L38</f>
        <v>17200</v>
      </c>
      <c r="N38" s="22" t="s">
        <v>225</v>
      </c>
      <c r="O38" s="16"/>
    </row>
    <row r="39" spans="1:15" ht="18">
      <c r="A39" s="102"/>
      <c r="B39" s="16"/>
      <c r="C39" s="170"/>
      <c r="D39" s="102"/>
      <c r="E39" s="17"/>
      <c r="F39" s="102"/>
      <c r="G39" s="18"/>
      <c r="H39" s="16"/>
      <c r="I39" s="19"/>
      <c r="J39" s="16"/>
      <c r="K39" s="104"/>
      <c r="L39" s="23"/>
      <c r="M39" s="21"/>
      <c r="N39" s="22"/>
      <c r="O39" s="138"/>
    </row>
    <row r="40" spans="1:15" ht="18">
      <c r="A40" s="15"/>
      <c r="B40" s="16"/>
      <c r="C40" s="15"/>
      <c r="D40" s="15"/>
      <c r="E40" s="17"/>
      <c r="F40" s="15"/>
      <c r="G40" s="18"/>
      <c r="H40" s="16"/>
      <c r="I40" s="19"/>
      <c r="J40" s="16"/>
      <c r="K40" s="20"/>
      <c r="L40" s="17"/>
      <c r="M40" s="21"/>
      <c r="N40" s="22"/>
      <c r="O40" s="16"/>
    </row>
    <row r="41" spans="1:15" ht="18">
      <c r="A41" s="102"/>
      <c r="B41" s="16"/>
      <c r="C41" s="102"/>
      <c r="D41" s="102"/>
      <c r="E41" s="17"/>
      <c r="F41" s="102"/>
      <c r="G41" s="18"/>
      <c r="H41" s="16"/>
      <c r="I41" s="19"/>
      <c r="J41" s="16"/>
      <c r="K41" s="20"/>
      <c r="L41" s="17"/>
      <c r="M41" s="21"/>
      <c r="N41" s="22"/>
      <c r="O41" s="16"/>
    </row>
    <row r="42" spans="1:15" ht="18">
      <c r="A42" s="15"/>
      <c r="B42" s="16"/>
      <c r="C42" s="15"/>
      <c r="D42" s="15"/>
      <c r="E42" s="17"/>
      <c r="F42" s="15"/>
      <c r="G42" s="18"/>
      <c r="H42" s="16"/>
      <c r="I42" s="19"/>
      <c r="J42" s="16"/>
      <c r="K42" s="20"/>
      <c r="L42" s="17"/>
      <c r="M42" s="21"/>
      <c r="N42" s="22"/>
      <c r="O42" s="16"/>
    </row>
    <row r="43" spans="1:15" ht="18">
      <c r="A43" s="15"/>
      <c r="B43" s="16"/>
      <c r="C43" s="15"/>
      <c r="D43" s="15"/>
      <c r="E43" s="17"/>
      <c r="F43" s="15"/>
      <c r="G43" s="18"/>
      <c r="H43" s="16"/>
      <c r="I43" s="19"/>
      <c r="J43" s="16"/>
      <c r="K43" s="20"/>
      <c r="L43" s="21"/>
      <c r="M43" s="21"/>
      <c r="N43" s="22"/>
      <c r="O43" s="16"/>
    </row>
    <row r="44" spans="1:15" ht="18">
      <c r="A44" s="38"/>
      <c r="B44" s="38"/>
      <c r="C44" s="38"/>
      <c r="D44" s="38"/>
      <c r="E44" s="39"/>
      <c r="F44" s="38"/>
      <c r="G44" s="32"/>
      <c r="H44" s="38"/>
      <c r="I44" s="40"/>
      <c r="J44" s="38"/>
      <c r="K44" s="29"/>
      <c r="L44" s="38"/>
      <c r="M44" s="38"/>
      <c r="N44" s="38"/>
      <c r="O44" s="38"/>
    </row>
    <row r="45" spans="1:15" ht="18">
      <c r="A45" s="76"/>
      <c r="B45" s="403" t="s">
        <v>55</v>
      </c>
      <c r="C45" s="404"/>
      <c r="D45" s="405"/>
      <c r="E45" s="75">
        <f>SUM(E35:E44)</f>
        <v>400000</v>
      </c>
      <c r="F45" s="406" t="s">
        <v>55</v>
      </c>
      <c r="G45" s="406"/>
      <c r="H45" s="406"/>
      <c r="I45" s="406"/>
      <c r="J45" s="406"/>
      <c r="K45" s="406"/>
      <c r="L45" s="75">
        <f>SUM(L34:L44)</f>
        <v>166771</v>
      </c>
      <c r="M45" s="75">
        <f>SUM(M34:M44)</f>
        <v>233229</v>
      </c>
      <c r="N45" s="105"/>
      <c r="O45" s="84"/>
    </row>
    <row r="46" spans="1:15" ht="18">
      <c r="A46" s="19"/>
      <c r="B46" s="19"/>
      <c r="C46" s="19"/>
      <c r="D46" s="19"/>
      <c r="E46" s="36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8">
      <c r="A47" s="19"/>
      <c r="B47" s="19"/>
      <c r="C47" s="19"/>
      <c r="D47" s="19"/>
      <c r="E47" s="36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>
      <c r="A48" s="19"/>
      <c r="B48" s="19"/>
      <c r="C48" s="19"/>
      <c r="D48" s="19"/>
      <c r="E48" s="36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>
      <c r="A49" s="19"/>
      <c r="B49" s="19" t="s">
        <v>21</v>
      </c>
      <c r="C49" s="396" t="s">
        <v>91</v>
      </c>
      <c r="D49" s="396"/>
      <c r="E49" s="396"/>
      <c r="F49" s="19" t="s">
        <v>82</v>
      </c>
      <c r="G49" s="19"/>
      <c r="H49" s="19"/>
      <c r="I49" s="19"/>
      <c r="J49" s="19"/>
      <c r="K49" s="19"/>
      <c r="L49" s="19" t="s">
        <v>90</v>
      </c>
      <c r="M49" s="19"/>
      <c r="N49" s="19"/>
      <c r="O49" s="19"/>
    </row>
    <row r="50" spans="1:15" ht="18">
      <c r="A50" s="19"/>
      <c r="B50" s="19" t="s">
        <v>25</v>
      </c>
      <c r="C50" s="111" t="s">
        <v>75</v>
      </c>
      <c r="D50" s="111"/>
      <c r="E50" s="111"/>
      <c r="F50" s="19" t="s">
        <v>87</v>
      </c>
      <c r="G50" s="19"/>
      <c r="H50" s="19"/>
      <c r="I50" s="19"/>
      <c r="J50" s="19"/>
      <c r="K50" s="19"/>
      <c r="L50" s="19" t="s">
        <v>28</v>
      </c>
      <c r="M50" s="19"/>
      <c r="N50" s="19"/>
      <c r="O50" s="19"/>
    </row>
    <row r="51" spans="1:15" ht="18">
      <c r="A51" s="19"/>
      <c r="B51" s="19" t="s">
        <v>29</v>
      </c>
      <c r="C51" s="111" t="s">
        <v>74</v>
      </c>
      <c r="D51" s="111"/>
      <c r="E51" s="111"/>
      <c r="F51" s="19" t="s">
        <v>88</v>
      </c>
      <c r="G51" s="19"/>
      <c r="H51" s="19"/>
      <c r="I51" s="19"/>
      <c r="J51" s="19"/>
      <c r="K51" s="19"/>
      <c r="L51" s="397" t="s">
        <v>32</v>
      </c>
      <c r="M51" s="397"/>
      <c r="N51" s="397"/>
      <c r="O51" s="397"/>
    </row>
    <row r="52" spans="1:15" ht="18">
      <c r="A52" s="19"/>
      <c r="B52" s="19"/>
      <c r="C52" s="111" t="s">
        <v>76</v>
      </c>
      <c r="D52" s="111"/>
      <c r="E52" s="111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>
      <c r="A53" s="19"/>
      <c r="B53" s="19"/>
      <c r="C53" s="111"/>
      <c r="D53" s="111"/>
      <c r="E53" s="111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>
      <c r="A54" s="19"/>
      <c r="B54" s="19"/>
      <c r="C54" s="19"/>
      <c r="D54" s="19"/>
      <c r="E54" s="36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>
      <c r="A55" s="398" t="s">
        <v>0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</row>
    <row r="56" spans="1:15" ht="18">
      <c r="A56" s="398" t="s">
        <v>38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</row>
    <row r="57" spans="1:15" ht="18">
      <c r="A57" s="399" t="s">
        <v>217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8">
      <c r="A58" s="399" t="s">
        <v>36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8">
      <c r="A59" s="400" t="s">
        <v>227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</row>
    <row r="60" spans="1:15" ht="18">
      <c r="A60" s="43" t="s">
        <v>3</v>
      </c>
      <c r="B60" s="1" t="s">
        <v>4</v>
      </c>
      <c r="C60" s="2" t="s">
        <v>5</v>
      </c>
      <c r="D60" s="1" t="s">
        <v>6</v>
      </c>
      <c r="E60" s="2" t="s">
        <v>7</v>
      </c>
      <c r="F60" s="1" t="s">
        <v>8</v>
      </c>
      <c r="G60" s="401" t="s">
        <v>9</v>
      </c>
      <c r="H60" s="402"/>
      <c r="I60" s="402"/>
      <c r="J60" s="402"/>
      <c r="K60" s="402"/>
      <c r="L60" s="1" t="s">
        <v>10</v>
      </c>
      <c r="M60" s="1" t="s">
        <v>11</v>
      </c>
      <c r="N60" s="1" t="s">
        <v>12</v>
      </c>
      <c r="O60" s="3" t="s">
        <v>13</v>
      </c>
    </row>
    <row r="61" spans="1:15" ht="18">
      <c r="A61" s="44"/>
      <c r="B61" s="4"/>
      <c r="C61" s="5" t="s">
        <v>14</v>
      </c>
      <c r="D61" s="4"/>
      <c r="E61" s="5"/>
      <c r="F61" s="4" t="s">
        <v>15</v>
      </c>
      <c r="G61" s="6">
        <v>1</v>
      </c>
      <c r="H61" s="6">
        <v>2</v>
      </c>
      <c r="I61" s="6">
        <v>3</v>
      </c>
      <c r="J61" s="6">
        <v>4</v>
      </c>
      <c r="K61" s="7">
        <v>5</v>
      </c>
      <c r="L61" s="4" t="s">
        <v>7</v>
      </c>
      <c r="M61" s="4" t="s">
        <v>7</v>
      </c>
      <c r="N61" s="4" t="s">
        <v>16</v>
      </c>
      <c r="O61" s="8"/>
    </row>
    <row r="62" spans="1:15" s="157" customFormat="1" ht="18">
      <c r="A62" s="162">
        <v>1</v>
      </c>
      <c r="B62" s="163" t="s">
        <v>152</v>
      </c>
      <c r="C62" s="170" t="s">
        <v>128</v>
      </c>
      <c r="D62" s="162" t="s">
        <v>17</v>
      </c>
      <c r="E62" s="165">
        <v>5000</v>
      </c>
      <c r="F62" s="101" t="s">
        <v>223</v>
      </c>
      <c r="G62" s="166"/>
      <c r="H62" s="167"/>
      <c r="I62" s="166"/>
      <c r="J62" s="167"/>
      <c r="K62" s="155"/>
      <c r="L62" s="168"/>
      <c r="M62" s="168">
        <f>+E62-L62</f>
        <v>5000</v>
      </c>
      <c r="N62" s="169" t="s">
        <v>229</v>
      </c>
      <c r="O62" s="167"/>
    </row>
    <row r="63" spans="1:15" ht="18">
      <c r="A63" s="15">
        <f>A62+1</f>
        <v>2</v>
      </c>
      <c r="B63" s="16" t="s">
        <v>153</v>
      </c>
      <c r="C63" s="170" t="s">
        <v>128</v>
      </c>
      <c r="D63" s="15" t="s">
        <v>17</v>
      </c>
      <c r="E63" s="45">
        <v>300000</v>
      </c>
      <c r="F63" s="101" t="s">
        <v>223</v>
      </c>
      <c r="G63" s="19"/>
      <c r="H63" s="16"/>
      <c r="I63" s="19"/>
      <c r="J63" s="16"/>
      <c r="K63" s="104"/>
      <c r="L63" s="23"/>
      <c r="M63" s="21">
        <f>+E63-L63</f>
        <v>300000</v>
      </c>
      <c r="N63" s="22" t="s">
        <v>229</v>
      </c>
      <c r="O63" s="16"/>
    </row>
    <row r="64" spans="1:15" ht="18">
      <c r="A64" s="15">
        <f>A63+1</f>
        <v>3</v>
      </c>
      <c r="B64" s="16" t="s">
        <v>46</v>
      </c>
      <c r="C64" s="170" t="s">
        <v>128</v>
      </c>
      <c r="D64" s="15" t="s">
        <v>17</v>
      </c>
      <c r="E64" s="45">
        <v>50000</v>
      </c>
      <c r="F64" s="101" t="s">
        <v>223</v>
      </c>
      <c r="G64" s="19"/>
      <c r="H64" s="16"/>
      <c r="I64" s="19"/>
      <c r="J64" s="16"/>
      <c r="K64" s="104"/>
      <c r="L64" s="23"/>
      <c r="M64" s="21">
        <f>E64-L64</f>
        <v>50000</v>
      </c>
      <c r="N64" s="22" t="s">
        <v>229</v>
      </c>
      <c r="O64" s="16"/>
    </row>
    <row r="65" spans="1:15" ht="18">
      <c r="A65" s="15">
        <v>4</v>
      </c>
      <c r="B65" s="16" t="s">
        <v>60</v>
      </c>
      <c r="C65" s="170" t="s">
        <v>128</v>
      </c>
      <c r="D65" s="15" t="s">
        <v>17</v>
      </c>
      <c r="E65" s="45">
        <v>45000</v>
      </c>
      <c r="F65" s="101" t="s">
        <v>223</v>
      </c>
      <c r="G65" s="19"/>
      <c r="H65" s="16"/>
      <c r="I65" s="19"/>
      <c r="J65" s="16"/>
      <c r="K65" s="104"/>
      <c r="L65" s="23"/>
      <c r="M65" s="21">
        <f>+E65-L65</f>
        <v>45000</v>
      </c>
      <c r="N65" s="22" t="s">
        <v>229</v>
      </c>
      <c r="O65" s="16"/>
    </row>
    <row r="66" spans="1:15" ht="18">
      <c r="A66" s="102"/>
      <c r="B66" s="16"/>
      <c r="C66" s="170"/>
      <c r="D66" s="102"/>
      <c r="E66" s="17"/>
      <c r="F66" s="102"/>
      <c r="G66" s="18"/>
      <c r="H66" s="16"/>
      <c r="I66" s="19"/>
      <c r="J66" s="16"/>
      <c r="K66" s="104"/>
      <c r="L66" s="23"/>
      <c r="M66" s="21"/>
      <c r="N66" s="22"/>
      <c r="O66" s="138"/>
    </row>
    <row r="67" spans="1:15" ht="18">
      <c r="A67" s="15"/>
      <c r="B67" s="16"/>
      <c r="C67" s="15"/>
      <c r="D67" s="15"/>
      <c r="E67" s="17"/>
      <c r="F67" s="15"/>
      <c r="G67" s="18"/>
      <c r="H67" s="16"/>
      <c r="I67" s="19"/>
      <c r="J67" s="16"/>
      <c r="K67" s="20"/>
      <c r="L67" s="17"/>
      <c r="M67" s="21"/>
      <c r="N67" s="22"/>
      <c r="O67" s="16"/>
    </row>
    <row r="68" spans="1:15" ht="18">
      <c r="A68" s="15"/>
      <c r="B68" s="16"/>
      <c r="C68" s="15"/>
      <c r="D68" s="15"/>
      <c r="E68" s="17"/>
      <c r="F68" s="15"/>
      <c r="G68" s="18"/>
      <c r="H68" s="16"/>
      <c r="I68" s="19"/>
      <c r="J68" s="16"/>
      <c r="K68" s="20"/>
      <c r="L68" s="21"/>
      <c r="M68" s="21"/>
      <c r="N68" s="22"/>
      <c r="O68" s="16"/>
    </row>
    <row r="69" spans="1:15" ht="18">
      <c r="A69" s="16"/>
      <c r="B69" s="16"/>
      <c r="C69" s="16"/>
      <c r="D69" s="16"/>
      <c r="E69" s="37"/>
      <c r="F69" s="16"/>
      <c r="G69" s="18"/>
      <c r="H69" s="16"/>
      <c r="I69" s="19"/>
      <c r="J69" s="16"/>
      <c r="K69" s="20"/>
      <c r="L69" s="16"/>
      <c r="M69" s="16"/>
      <c r="N69" s="16"/>
      <c r="O69" s="16"/>
    </row>
    <row r="70" spans="1:15" ht="18">
      <c r="A70" s="16"/>
      <c r="B70" s="16"/>
      <c r="C70" s="16"/>
      <c r="D70" s="16"/>
      <c r="E70" s="37"/>
      <c r="F70" s="16"/>
      <c r="G70" s="18"/>
      <c r="H70" s="16"/>
      <c r="I70" s="19"/>
      <c r="J70" s="16"/>
      <c r="K70" s="20"/>
      <c r="L70" s="16"/>
      <c r="M70" s="16"/>
      <c r="N70" s="16"/>
      <c r="O70" s="16"/>
    </row>
    <row r="71" spans="1:15" ht="18">
      <c r="A71" s="38"/>
      <c r="B71" s="38"/>
      <c r="C71" s="38"/>
      <c r="D71" s="38"/>
      <c r="E71" s="39"/>
      <c r="F71" s="38"/>
      <c r="G71" s="32"/>
      <c r="H71" s="38"/>
      <c r="I71" s="40"/>
      <c r="J71" s="38"/>
      <c r="K71" s="29"/>
      <c r="L71" s="38"/>
      <c r="M71" s="38"/>
      <c r="N71" s="38"/>
      <c r="O71" s="38"/>
    </row>
    <row r="72" spans="1:15" ht="18">
      <c r="A72" s="76"/>
      <c r="B72" s="403" t="s">
        <v>55</v>
      </c>
      <c r="C72" s="404"/>
      <c r="D72" s="405"/>
      <c r="E72" s="75">
        <f>SUM(E62:E71)</f>
        <v>400000</v>
      </c>
      <c r="F72" s="406" t="s">
        <v>55</v>
      </c>
      <c r="G72" s="406"/>
      <c r="H72" s="406"/>
      <c r="I72" s="406"/>
      <c r="J72" s="406"/>
      <c r="K72" s="406"/>
      <c r="L72" s="75">
        <f>SUM(L62:L71)</f>
        <v>0</v>
      </c>
      <c r="M72" s="75">
        <f>SUM(M62:M71)</f>
        <v>400000</v>
      </c>
      <c r="N72" s="105"/>
      <c r="O72" s="84"/>
    </row>
    <row r="73" spans="1:15" ht="18">
      <c r="A73" s="19"/>
      <c r="B73" s="19"/>
      <c r="C73" s="19"/>
      <c r="D73" s="19"/>
      <c r="E73" s="36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>
      <c r="A74" s="19"/>
      <c r="B74" s="19"/>
      <c r="C74" s="19"/>
      <c r="D74" s="19"/>
      <c r="E74" s="36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>
      <c r="A75" s="19"/>
      <c r="B75" s="19"/>
      <c r="C75" s="19"/>
      <c r="D75" s="19"/>
      <c r="E75" s="36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>
      <c r="A76" s="19"/>
      <c r="B76" s="19" t="s">
        <v>21</v>
      </c>
      <c r="C76" s="396" t="s">
        <v>93</v>
      </c>
      <c r="D76" s="396"/>
      <c r="E76" s="396"/>
      <c r="F76" s="19" t="s">
        <v>84</v>
      </c>
      <c r="G76" s="19"/>
      <c r="H76" s="19"/>
      <c r="I76" s="19"/>
      <c r="J76" s="19"/>
      <c r="K76" s="19"/>
      <c r="L76" s="19" t="s">
        <v>92</v>
      </c>
      <c r="M76" s="19"/>
      <c r="N76" s="19"/>
      <c r="O76" s="19"/>
    </row>
    <row r="77" spans="1:15" ht="18">
      <c r="A77" s="19"/>
      <c r="B77" s="19" t="s">
        <v>25</v>
      </c>
      <c r="C77" s="111" t="s">
        <v>75</v>
      </c>
      <c r="D77" s="111"/>
      <c r="E77" s="111"/>
      <c r="F77" s="19" t="s">
        <v>78</v>
      </c>
      <c r="G77" s="19"/>
      <c r="H77" s="19"/>
      <c r="I77" s="19"/>
      <c r="J77" s="19"/>
      <c r="K77" s="19"/>
      <c r="L77" s="19" t="s">
        <v>28</v>
      </c>
      <c r="M77" s="19"/>
      <c r="N77" s="19"/>
      <c r="O77" s="19"/>
    </row>
    <row r="78" spans="1:15" ht="18">
      <c r="A78" s="19"/>
      <c r="B78" s="19" t="s">
        <v>29</v>
      </c>
      <c r="C78" s="111" t="s">
        <v>74</v>
      </c>
      <c r="D78" s="111"/>
      <c r="E78" s="111"/>
      <c r="F78" s="19" t="s">
        <v>83</v>
      </c>
      <c r="G78" s="19"/>
      <c r="H78" s="19"/>
      <c r="I78" s="19"/>
      <c r="J78" s="19"/>
      <c r="K78" s="19"/>
      <c r="L78" s="397" t="s">
        <v>32</v>
      </c>
      <c r="M78" s="397"/>
      <c r="N78" s="397"/>
      <c r="O78" s="397"/>
    </row>
    <row r="79" spans="1:15" ht="18">
      <c r="A79" s="19"/>
      <c r="B79" s="19"/>
      <c r="C79" s="111" t="s">
        <v>76</v>
      </c>
      <c r="D79" s="111"/>
      <c r="E79" s="111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>
      <c r="A80" s="19"/>
      <c r="B80" s="19"/>
      <c r="C80" s="111"/>
      <c r="D80" s="111"/>
      <c r="E80" s="111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>
      <c r="A81" s="19"/>
      <c r="B81" s="19"/>
      <c r="C81" s="111"/>
      <c r="D81" s="111"/>
      <c r="E81" s="111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>
      <c r="A82" s="398" t="s">
        <v>0</v>
      </c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</row>
    <row r="83" spans="1:15" ht="18">
      <c r="A83" s="398" t="s">
        <v>39</v>
      </c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</row>
    <row r="84" spans="1:15" ht="18">
      <c r="A84" s="399" t="s">
        <v>217</v>
      </c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</row>
    <row r="85" spans="1:15" ht="18">
      <c r="A85" s="399" t="s">
        <v>36</v>
      </c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</row>
    <row r="86" spans="1:15" ht="18">
      <c r="A86" s="400" t="s">
        <v>228</v>
      </c>
      <c r="B86" s="400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</row>
    <row r="87" spans="1:15" ht="18">
      <c r="A87" s="43" t="s">
        <v>3</v>
      </c>
      <c r="B87" s="1" t="s">
        <v>4</v>
      </c>
      <c r="C87" s="2" t="s">
        <v>5</v>
      </c>
      <c r="D87" s="1" t="s">
        <v>6</v>
      </c>
      <c r="E87" s="2" t="s">
        <v>7</v>
      </c>
      <c r="F87" s="1" t="s">
        <v>8</v>
      </c>
      <c r="G87" s="401" t="s">
        <v>9</v>
      </c>
      <c r="H87" s="402"/>
      <c r="I87" s="402"/>
      <c r="J87" s="402"/>
      <c r="K87" s="402"/>
      <c r="L87" s="1" t="s">
        <v>10</v>
      </c>
      <c r="M87" s="1" t="s">
        <v>11</v>
      </c>
      <c r="N87" s="1" t="s">
        <v>12</v>
      </c>
      <c r="O87" s="3" t="s">
        <v>13</v>
      </c>
    </row>
    <row r="88" spans="1:15" ht="18">
      <c r="A88" s="44"/>
      <c r="B88" s="4"/>
      <c r="C88" s="5" t="s">
        <v>14</v>
      </c>
      <c r="D88" s="4"/>
      <c r="E88" s="5"/>
      <c r="F88" s="4" t="s">
        <v>15</v>
      </c>
      <c r="G88" s="6">
        <v>1</v>
      </c>
      <c r="H88" s="6">
        <v>2</v>
      </c>
      <c r="I88" s="6">
        <v>3</v>
      </c>
      <c r="J88" s="6">
        <v>4</v>
      </c>
      <c r="K88" s="7">
        <v>5</v>
      </c>
      <c r="L88" s="4" t="s">
        <v>7</v>
      </c>
      <c r="M88" s="4" t="s">
        <v>7</v>
      </c>
      <c r="N88" s="4" t="s">
        <v>16</v>
      </c>
      <c r="O88" s="8"/>
    </row>
    <row r="89" spans="1:15" s="157" customFormat="1" ht="18">
      <c r="A89" s="162">
        <v>1</v>
      </c>
      <c r="B89" s="163" t="s">
        <v>152</v>
      </c>
      <c r="C89" s="170" t="s">
        <v>128</v>
      </c>
      <c r="D89" s="162" t="s">
        <v>17</v>
      </c>
      <c r="E89" s="165">
        <v>5000</v>
      </c>
      <c r="F89" s="101" t="s">
        <v>223</v>
      </c>
      <c r="G89" s="166"/>
      <c r="H89" s="167"/>
      <c r="I89" s="166"/>
      <c r="J89" s="167"/>
      <c r="K89" s="155"/>
      <c r="L89" s="168"/>
      <c r="M89" s="168">
        <f>+E89-L89</f>
        <v>5000</v>
      </c>
      <c r="N89" s="169" t="s">
        <v>230</v>
      </c>
      <c r="O89" s="167"/>
    </row>
    <row r="90" spans="1:15" ht="18">
      <c r="A90" s="15">
        <f>A89+1</f>
        <v>2</v>
      </c>
      <c r="B90" s="16" t="s">
        <v>153</v>
      </c>
      <c r="C90" s="170" t="s">
        <v>128</v>
      </c>
      <c r="D90" s="15" t="s">
        <v>17</v>
      </c>
      <c r="E90" s="45">
        <v>300000</v>
      </c>
      <c r="F90" s="101" t="s">
        <v>223</v>
      </c>
      <c r="G90" s="19"/>
      <c r="H90" s="16"/>
      <c r="I90" s="19"/>
      <c r="J90" s="16"/>
      <c r="K90" s="104"/>
      <c r="L90" s="23"/>
      <c r="M90" s="21">
        <f>+E90-L90</f>
        <v>300000</v>
      </c>
      <c r="N90" s="22" t="s">
        <v>230</v>
      </c>
      <c r="O90" s="16"/>
    </row>
    <row r="91" spans="1:15" ht="18">
      <c r="A91" s="15">
        <f>A90+1</f>
        <v>3</v>
      </c>
      <c r="B91" s="16" t="s">
        <v>46</v>
      </c>
      <c r="C91" s="170" t="s">
        <v>128</v>
      </c>
      <c r="D91" s="15" t="s">
        <v>17</v>
      </c>
      <c r="E91" s="45">
        <v>50000</v>
      </c>
      <c r="F91" s="101" t="s">
        <v>223</v>
      </c>
      <c r="G91" s="19"/>
      <c r="H91" s="16"/>
      <c r="I91" s="19"/>
      <c r="J91" s="16"/>
      <c r="K91" s="104"/>
      <c r="L91" s="23"/>
      <c r="M91" s="21">
        <f>+E91-L91</f>
        <v>50000</v>
      </c>
      <c r="N91" s="22" t="s">
        <v>230</v>
      </c>
      <c r="O91" s="16"/>
    </row>
    <row r="92" spans="1:15" ht="18">
      <c r="A92" s="15">
        <f>A91+1</f>
        <v>4</v>
      </c>
      <c r="B92" s="16" t="s">
        <v>60</v>
      </c>
      <c r="C92" s="170" t="s">
        <v>128</v>
      </c>
      <c r="D92" s="15" t="s">
        <v>17</v>
      </c>
      <c r="E92" s="45">
        <v>45000</v>
      </c>
      <c r="F92" s="101" t="s">
        <v>223</v>
      </c>
      <c r="G92" s="19"/>
      <c r="H92" s="16"/>
      <c r="I92" s="19"/>
      <c r="J92" s="16"/>
      <c r="K92" s="104"/>
      <c r="L92" s="23"/>
      <c r="M92" s="21">
        <f>+E92-L92</f>
        <v>45000</v>
      </c>
      <c r="N92" s="22" t="s">
        <v>230</v>
      </c>
      <c r="O92" s="16"/>
    </row>
    <row r="93" spans="1:15" ht="18">
      <c r="A93" s="102"/>
      <c r="B93" s="16"/>
      <c r="C93" s="170"/>
      <c r="D93" s="102"/>
      <c r="E93" s="17"/>
      <c r="F93" s="102"/>
      <c r="G93" s="18"/>
      <c r="H93" s="16"/>
      <c r="I93" s="19"/>
      <c r="J93" s="16"/>
      <c r="K93" s="104"/>
      <c r="L93" s="23"/>
      <c r="M93" s="21"/>
      <c r="N93" s="22"/>
      <c r="O93" s="138"/>
    </row>
    <row r="94" spans="1:15" ht="18">
      <c r="A94" s="27"/>
      <c r="B94" s="18"/>
      <c r="C94" s="27"/>
      <c r="D94" s="27"/>
      <c r="E94" s="45"/>
      <c r="F94" s="15"/>
      <c r="G94" s="18"/>
      <c r="H94" s="16"/>
      <c r="I94" s="19"/>
      <c r="J94" s="16"/>
      <c r="K94" s="20"/>
      <c r="L94" s="17"/>
      <c r="M94" s="21"/>
      <c r="N94" s="22"/>
      <c r="O94" s="16"/>
    </row>
    <row r="95" spans="1:15" ht="18">
      <c r="A95" s="15"/>
      <c r="B95" s="16"/>
      <c r="C95" s="15"/>
      <c r="D95" s="15"/>
      <c r="E95" s="17"/>
      <c r="F95" s="15"/>
      <c r="G95" s="18"/>
      <c r="H95" s="16"/>
      <c r="I95" s="19"/>
      <c r="J95" s="16"/>
      <c r="K95" s="20"/>
      <c r="L95" s="17"/>
      <c r="M95" s="21"/>
      <c r="N95" s="22"/>
      <c r="O95" s="16"/>
    </row>
    <row r="96" spans="1:15" ht="18">
      <c r="A96" s="16"/>
      <c r="B96" s="16"/>
      <c r="C96" s="16"/>
      <c r="D96" s="16"/>
      <c r="E96" s="37"/>
      <c r="F96" s="16"/>
      <c r="G96" s="18"/>
      <c r="H96" s="16"/>
      <c r="I96" s="19"/>
      <c r="J96" s="16"/>
      <c r="K96" s="20"/>
      <c r="L96" s="16"/>
      <c r="M96" s="16"/>
      <c r="N96" s="16"/>
      <c r="O96" s="16"/>
    </row>
    <row r="97" spans="1:15" ht="18">
      <c r="A97" s="16"/>
      <c r="B97" s="16"/>
      <c r="C97" s="16"/>
      <c r="D97" s="16"/>
      <c r="E97" s="37"/>
      <c r="F97" s="16"/>
      <c r="G97" s="18"/>
      <c r="H97" s="16"/>
      <c r="I97" s="19"/>
      <c r="J97" s="16"/>
      <c r="K97" s="20"/>
      <c r="L97" s="16"/>
      <c r="M97" s="16"/>
      <c r="N97" s="16"/>
      <c r="O97" s="16"/>
    </row>
    <row r="98" spans="1:15" ht="18">
      <c r="A98" s="38"/>
      <c r="B98" s="38"/>
      <c r="C98" s="38"/>
      <c r="D98" s="38"/>
      <c r="E98" s="39"/>
      <c r="F98" s="38"/>
      <c r="G98" s="32"/>
      <c r="H98" s="38"/>
      <c r="I98" s="40"/>
      <c r="J98" s="38"/>
      <c r="K98" s="29"/>
      <c r="L98" s="38"/>
      <c r="M98" s="38"/>
      <c r="N98" s="38"/>
      <c r="O98" s="38"/>
    </row>
    <row r="99" spans="1:15" ht="18">
      <c r="A99" s="76"/>
      <c r="B99" s="403" t="s">
        <v>55</v>
      </c>
      <c r="C99" s="404"/>
      <c r="D99" s="405"/>
      <c r="E99" s="75">
        <f>SUM(E89:E98)</f>
        <v>400000</v>
      </c>
      <c r="F99" s="406" t="s">
        <v>55</v>
      </c>
      <c r="G99" s="406"/>
      <c r="H99" s="406"/>
      <c r="I99" s="406"/>
      <c r="J99" s="406"/>
      <c r="K99" s="406"/>
      <c r="L99" s="75">
        <f>SUM(L89:L98)</f>
        <v>0</v>
      </c>
      <c r="M99" s="75">
        <f>SUM(M89:M98)</f>
        <v>400000</v>
      </c>
      <c r="N99" s="105"/>
      <c r="O99" s="84"/>
    </row>
    <row r="100" spans="1:15" ht="18">
      <c r="A100" s="19"/>
      <c r="B100" s="19"/>
      <c r="C100" s="19"/>
      <c r="D100" s="19"/>
      <c r="E100" s="36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8">
      <c r="A101" s="19"/>
      <c r="B101" s="19"/>
      <c r="C101" s="19"/>
      <c r="D101" s="19"/>
      <c r="E101" s="36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8">
      <c r="A102" s="19"/>
      <c r="B102" s="19"/>
      <c r="C102" s="19"/>
      <c r="D102" s="19"/>
      <c r="E102" s="36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8">
      <c r="A103" s="19"/>
      <c r="B103" s="19" t="s">
        <v>21</v>
      </c>
      <c r="C103" s="396" t="s">
        <v>94</v>
      </c>
      <c r="D103" s="396"/>
      <c r="E103" s="396"/>
      <c r="F103" s="19" t="s">
        <v>82</v>
      </c>
      <c r="G103" s="19"/>
      <c r="H103" s="19"/>
      <c r="I103" s="19"/>
      <c r="J103" s="19"/>
      <c r="K103" s="19"/>
      <c r="L103" s="19" t="s">
        <v>24</v>
      </c>
      <c r="M103" s="19"/>
      <c r="N103" s="19"/>
      <c r="O103" s="19"/>
    </row>
    <row r="104" spans="1:15" ht="18">
      <c r="A104" s="19"/>
      <c r="B104" s="19" t="s">
        <v>25</v>
      </c>
      <c r="C104" s="111" t="s">
        <v>75</v>
      </c>
      <c r="D104" s="111"/>
      <c r="E104" s="111"/>
      <c r="F104" s="19" t="s">
        <v>87</v>
      </c>
      <c r="G104" s="19"/>
      <c r="H104" s="19"/>
      <c r="I104" s="19"/>
      <c r="J104" s="19"/>
      <c r="K104" s="19"/>
      <c r="L104" s="19" t="s">
        <v>28</v>
      </c>
      <c r="M104" s="19"/>
      <c r="N104" s="19"/>
      <c r="O104" s="19"/>
    </row>
    <row r="105" spans="1:15" ht="18">
      <c r="A105" s="19"/>
      <c r="B105" s="19" t="s">
        <v>29</v>
      </c>
      <c r="C105" s="111" t="s">
        <v>74</v>
      </c>
      <c r="D105" s="111"/>
      <c r="E105" s="111"/>
      <c r="F105" s="19" t="s">
        <v>79</v>
      </c>
      <c r="G105" s="19"/>
      <c r="H105" s="19"/>
      <c r="I105" s="19"/>
      <c r="J105" s="19"/>
      <c r="K105" s="19"/>
      <c r="L105" s="397" t="s">
        <v>32</v>
      </c>
      <c r="M105" s="397"/>
      <c r="N105" s="397"/>
      <c r="O105" s="397"/>
    </row>
    <row r="106" spans="1:15" ht="18">
      <c r="A106" s="19"/>
      <c r="B106" s="19"/>
      <c r="C106" s="111" t="s">
        <v>76</v>
      </c>
      <c r="D106" s="111"/>
      <c r="E106" s="111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18">
      <c r="A107" s="19"/>
      <c r="B107" s="19"/>
      <c r="C107" s="19"/>
      <c r="D107" s="19"/>
      <c r="E107" s="36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8">
      <c r="A108" s="19"/>
      <c r="B108" s="19"/>
      <c r="C108" s="19"/>
      <c r="D108" s="19"/>
      <c r="E108" s="36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</sheetData>
  <mergeCells count="40">
    <mergeCell ref="B72:D72"/>
    <mergeCell ref="F72:K72"/>
    <mergeCell ref="B99:D99"/>
    <mergeCell ref="F99:K99"/>
    <mergeCell ref="A31:O31"/>
    <mergeCell ref="F45:K45"/>
    <mergeCell ref="A1:O1"/>
    <mergeCell ref="A2:O2"/>
    <mergeCell ref="A3:O3"/>
    <mergeCell ref="A4:O4"/>
    <mergeCell ref="A5:O5"/>
    <mergeCell ref="G6:K6"/>
    <mergeCell ref="C23:E23"/>
    <mergeCell ref="L25:O25"/>
    <mergeCell ref="A28:O28"/>
    <mergeCell ref="A29:O29"/>
    <mergeCell ref="A30:O30"/>
    <mergeCell ref="B19:D19"/>
    <mergeCell ref="F19:K19"/>
    <mergeCell ref="L78:O78"/>
    <mergeCell ref="A32:O32"/>
    <mergeCell ref="G33:K33"/>
    <mergeCell ref="C49:E49"/>
    <mergeCell ref="L51:O51"/>
    <mergeCell ref="A55:O55"/>
    <mergeCell ref="A56:O56"/>
    <mergeCell ref="A57:O57"/>
    <mergeCell ref="A58:O58"/>
    <mergeCell ref="A59:O59"/>
    <mergeCell ref="G60:K60"/>
    <mergeCell ref="C76:E76"/>
    <mergeCell ref="B45:D45"/>
    <mergeCell ref="C103:E103"/>
    <mergeCell ref="L105:O105"/>
    <mergeCell ref="A82:O82"/>
    <mergeCell ref="A83:O83"/>
    <mergeCell ref="A84:O84"/>
    <mergeCell ref="A85:O85"/>
    <mergeCell ref="A86:O86"/>
    <mergeCell ref="G87:K87"/>
  </mergeCells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opLeftCell="A31" workbookViewId="0">
      <selection activeCell="L34" sqref="L34"/>
    </sheetView>
  </sheetViews>
  <sheetFormatPr defaultRowHeight="14.25"/>
  <cols>
    <col min="1" max="1" width="4.625" customWidth="1"/>
    <col min="2" max="2" width="31.25" customWidth="1"/>
    <col min="3" max="3" width="10.875" customWidth="1"/>
    <col min="4" max="4" width="9.375" customWidth="1"/>
    <col min="5" max="5" width="9.625" customWidth="1"/>
    <col min="6" max="6" width="10.875" customWidth="1"/>
    <col min="7" max="11" width="3" customWidth="1"/>
    <col min="12" max="13" width="10" customWidth="1"/>
    <col min="14" max="14" width="11.25" customWidth="1"/>
    <col min="15" max="15" width="11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40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3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8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4" t="s">
        <v>7</v>
      </c>
      <c r="M7" s="4" t="s">
        <v>7</v>
      </c>
      <c r="N7" s="4" t="s">
        <v>16</v>
      </c>
      <c r="O7" s="8"/>
    </row>
    <row r="8" spans="1:15" s="177" customFormat="1" ht="42.75">
      <c r="A8" s="171">
        <v>1</v>
      </c>
      <c r="B8" s="146" t="s">
        <v>154</v>
      </c>
      <c r="C8" s="172" t="s">
        <v>41</v>
      </c>
      <c r="D8" s="173" t="s">
        <v>17</v>
      </c>
      <c r="E8" s="174">
        <f>175000-100000</f>
        <v>75000</v>
      </c>
      <c r="F8" s="152" t="s">
        <v>223</v>
      </c>
      <c r="G8" s="166"/>
      <c r="H8" s="167"/>
      <c r="I8" s="166"/>
      <c r="J8" s="167"/>
      <c r="K8" s="155"/>
      <c r="L8" s="175"/>
      <c r="M8" s="165">
        <f>+E8-L8</f>
        <v>75000</v>
      </c>
      <c r="N8" s="156" t="s">
        <v>224</v>
      </c>
      <c r="O8" s="176" t="s">
        <v>211</v>
      </c>
    </row>
    <row r="9" spans="1:15" s="251" customFormat="1" ht="36">
      <c r="A9" s="152">
        <f>A8+1</f>
        <v>2</v>
      </c>
      <c r="B9" s="145" t="s">
        <v>155</v>
      </c>
      <c r="C9" s="178" t="s">
        <v>66</v>
      </c>
      <c r="D9" s="152" t="s">
        <v>17</v>
      </c>
      <c r="E9" s="154">
        <v>8500</v>
      </c>
      <c r="F9" s="152" t="s">
        <v>223</v>
      </c>
      <c r="G9" s="160"/>
      <c r="H9" s="158"/>
      <c r="I9" s="160"/>
      <c r="J9" s="158"/>
      <c r="K9" s="155"/>
      <c r="L9" s="161"/>
      <c r="M9" s="161">
        <f>+E9-L9</f>
        <v>8500</v>
      </c>
      <c r="N9" s="156" t="s">
        <v>224</v>
      </c>
      <c r="O9" s="179"/>
    </row>
    <row r="10" spans="1:15" s="251" customFormat="1" ht="36">
      <c r="A10" s="152">
        <f>A9+1</f>
        <v>3</v>
      </c>
      <c r="B10" s="147" t="s">
        <v>156</v>
      </c>
      <c r="C10" s="178" t="s">
        <v>66</v>
      </c>
      <c r="D10" s="152" t="s">
        <v>17</v>
      </c>
      <c r="E10" s="161">
        <v>8500</v>
      </c>
      <c r="F10" s="152" t="s">
        <v>223</v>
      </c>
      <c r="G10" s="160"/>
      <c r="H10" s="158"/>
      <c r="I10" s="160"/>
      <c r="J10" s="158"/>
      <c r="K10" s="155"/>
      <c r="L10" s="161"/>
      <c r="M10" s="161">
        <f>E10-L10</f>
        <v>8500</v>
      </c>
      <c r="N10" s="156" t="s">
        <v>224</v>
      </c>
      <c r="O10" s="179"/>
    </row>
    <row r="11" spans="1:15" s="177" customFormat="1" ht="28.5">
      <c r="A11" s="152">
        <f>A10+1</f>
        <v>4</v>
      </c>
      <c r="B11" s="146" t="s">
        <v>157</v>
      </c>
      <c r="C11" s="178" t="s">
        <v>66</v>
      </c>
      <c r="D11" s="152" t="s">
        <v>17</v>
      </c>
      <c r="E11" s="181">
        <v>55000</v>
      </c>
      <c r="F11" s="152" t="s">
        <v>223</v>
      </c>
      <c r="G11" s="160"/>
      <c r="H11" s="158"/>
      <c r="I11" s="160"/>
      <c r="J11" s="158"/>
      <c r="K11" s="155"/>
      <c r="L11" s="161">
        <f>26400</f>
        <v>26400</v>
      </c>
      <c r="M11" s="161">
        <f>+E11-L11</f>
        <v>28600</v>
      </c>
      <c r="N11" s="156" t="s">
        <v>224</v>
      </c>
      <c r="O11" s="179"/>
    </row>
    <row r="12" spans="1:15" s="177" customFormat="1" ht="28.5">
      <c r="A12" s="152">
        <f t="shared" ref="A12:A14" si="0">A11+1</f>
        <v>5</v>
      </c>
      <c r="B12" s="146" t="s">
        <v>158</v>
      </c>
      <c r="C12" s="178" t="s">
        <v>66</v>
      </c>
      <c r="D12" s="152" t="s">
        <v>17</v>
      </c>
      <c r="E12" s="181">
        <v>88000</v>
      </c>
      <c r="F12" s="152" t="s">
        <v>223</v>
      </c>
      <c r="G12" s="160"/>
      <c r="H12" s="158"/>
      <c r="I12" s="160"/>
      <c r="J12" s="158"/>
      <c r="K12" s="155"/>
      <c r="L12" s="161"/>
      <c r="M12" s="182">
        <f>+E12-L12</f>
        <v>88000</v>
      </c>
      <c r="N12" s="156" t="s">
        <v>224</v>
      </c>
      <c r="O12" s="179"/>
    </row>
    <row r="13" spans="1:15" s="177" customFormat="1" ht="36">
      <c r="A13" s="152">
        <f t="shared" si="0"/>
        <v>6</v>
      </c>
      <c r="B13" s="146" t="s">
        <v>159</v>
      </c>
      <c r="C13" s="178" t="s">
        <v>66</v>
      </c>
      <c r="D13" s="152" t="s">
        <v>17</v>
      </c>
      <c r="E13" s="181">
        <v>50000</v>
      </c>
      <c r="F13" s="152" t="s">
        <v>223</v>
      </c>
      <c r="G13" s="160"/>
      <c r="H13" s="158"/>
      <c r="I13" s="160"/>
      <c r="J13" s="158"/>
      <c r="K13" s="155"/>
      <c r="L13" s="161"/>
      <c r="M13" s="182">
        <f>+E13-L13</f>
        <v>50000</v>
      </c>
      <c r="N13" s="156" t="s">
        <v>224</v>
      </c>
      <c r="O13" s="179"/>
    </row>
    <row r="14" spans="1:15" s="177" customFormat="1" ht="36">
      <c r="A14" s="152">
        <f t="shared" si="0"/>
        <v>7</v>
      </c>
      <c r="B14" s="146" t="s">
        <v>160</v>
      </c>
      <c r="C14" s="178" t="s">
        <v>66</v>
      </c>
      <c r="D14" s="152" t="s">
        <v>17</v>
      </c>
      <c r="E14" s="182">
        <v>44000</v>
      </c>
      <c r="F14" s="152" t="s">
        <v>223</v>
      </c>
      <c r="G14" s="160"/>
      <c r="H14" s="158"/>
      <c r="I14" s="160"/>
      <c r="J14" s="158"/>
      <c r="K14" s="155"/>
      <c r="L14" s="161"/>
      <c r="M14" s="182">
        <f>+E14-L14</f>
        <v>44000</v>
      </c>
      <c r="N14" s="156" t="s">
        <v>224</v>
      </c>
      <c r="O14" s="158"/>
    </row>
    <row r="15" spans="1:15" s="116" customFormat="1" ht="18">
      <c r="A15" s="152"/>
      <c r="B15" s="158"/>
      <c r="C15" s="158"/>
      <c r="D15" s="152"/>
      <c r="E15" s="161"/>
      <c r="F15" s="152"/>
      <c r="G15" s="159"/>
      <c r="H15" s="158"/>
      <c r="I15" s="160"/>
      <c r="J15" s="158"/>
      <c r="K15" s="179"/>
      <c r="L15" s="161"/>
      <c r="M15" s="161"/>
      <c r="N15" s="152"/>
      <c r="O15" s="158"/>
    </row>
    <row r="16" spans="1:15" ht="18">
      <c r="A16" s="152"/>
      <c r="B16" s="158"/>
      <c r="C16" s="158"/>
      <c r="D16" s="152"/>
      <c r="E16" s="161"/>
      <c r="F16" s="158"/>
      <c r="G16" s="159"/>
      <c r="H16" s="158"/>
      <c r="I16" s="160"/>
      <c r="J16" s="158"/>
      <c r="K16" s="179"/>
      <c r="L16" s="161"/>
      <c r="M16" s="161"/>
      <c r="N16" s="158"/>
      <c r="O16" s="158"/>
    </row>
    <row r="17" spans="1:15" ht="18">
      <c r="A17" s="343"/>
      <c r="B17" s="407" t="s">
        <v>55</v>
      </c>
      <c r="C17" s="408"/>
      <c r="D17" s="409"/>
      <c r="E17" s="344">
        <f>SUM(E8:E16)</f>
        <v>329000</v>
      </c>
      <c r="F17" s="410" t="s">
        <v>55</v>
      </c>
      <c r="G17" s="410"/>
      <c r="H17" s="410"/>
      <c r="I17" s="410"/>
      <c r="J17" s="410"/>
      <c r="K17" s="410"/>
      <c r="L17" s="344">
        <f>SUM(L8:L16)</f>
        <v>26400</v>
      </c>
      <c r="M17" s="344">
        <f>SUM(M8:M16)</f>
        <v>302600</v>
      </c>
      <c r="N17" s="352"/>
      <c r="O17" s="346"/>
    </row>
    <row r="18" spans="1:15" ht="18">
      <c r="A18" s="86"/>
      <c r="B18" s="87"/>
      <c r="C18" s="87"/>
      <c r="D18" s="87"/>
      <c r="E18" s="88"/>
      <c r="F18" s="87"/>
      <c r="G18" s="87"/>
      <c r="H18" s="87"/>
      <c r="I18" s="87"/>
      <c r="J18" s="87"/>
      <c r="K18" s="87"/>
      <c r="L18" s="88"/>
      <c r="M18" s="88"/>
      <c r="N18" s="77"/>
      <c r="O18" s="19"/>
    </row>
    <row r="19" spans="1:15" ht="18">
      <c r="A19" s="19"/>
      <c r="B19" s="19"/>
      <c r="C19" s="19"/>
      <c r="D19" s="19"/>
      <c r="E19" s="36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8">
      <c r="A20" s="19"/>
      <c r="B20" s="19"/>
      <c r="C20" s="19"/>
      <c r="D20" s="19"/>
      <c r="E20" s="36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8">
      <c r="A21" s="19"/>
      <c r="B21" s="19" t="s">
        <v>21</v>
      </c>
      <c r="C21" s="396" t="s">
        <v>97</v>
      </c>
      <c r="D21" s="396"/>
      <c r="E21" s="396"/>
      <c r="F21" s="19" t="s">
        <v>23</v>
      </c>
      <c r="G21" s="19"/>
      <c r="H21" s="19"/>
      <c r="I21" s="19"/>
      <c r="J21" s="19"/>
      <c r="K21" s="19"/>
      <c r="L21" s="19" t="s">
        <v>24</v>
      </c>
      <c r="M21" s="19"/>
      <c r="N21" s="19"/>
      <c r="O21" s="19"/>
    </row>
    <row r="22" spans="1:15" ht="18">
      <c r="A22" s="19"/>
      <c r="B22" s="19" t="s">
        <v>25</v>
      </c>
      <c r="C22" s="111" t="s">
        <v>75</v>
      </c>
      <c r="D22" s="111"/>
      <c r="E22" s="111"/>
      <c r="F22" s="19" t="s">
        <v>27</v>
      </c>
      <c r="G22" s="19"/>
      <c r="H22" s="19"/>
      <c r="I22" s="19"/>
      <c r="J22" s="19"/>
      <c r="K22" s="19"/>
      <c r="L22" s="19" t="s">
        <v>28</v>
      </c>
      <c r="M22" s="19"/>
      <c r="N22" s="19"/>
      <c r="O22" s="19"/>
    </row>
    <row r="23" spans="1:15" ht="18">
      <c r="A23" s="19"/>
      <c r="B23" s="19" t="s">
        <v>29</v>
      </c>
      <c r="C23" s="111" t="s">
        <v>74</v>
      </c>
      <c r="D23" s="111"/>
      <c r="E23" s="111"/>
      <c r="F23" s="19" t="s">
        <v>31</v>
      </c>
      <c r="G23" s="19"/>
      <c r="H23" s="19"/>
      <c r="I23" s="19"/>
      <c r="J23" s="19"/>
      <c r="K23" s="19"/>
      <c r="L23" s="397" t="s">
        <v>32</v>
      </c>
      <c r="M23" s="397"/>
      <c r="N23" s="397"/>
      <c r="O23" s="397"/>
    </row>
    <row r="24" spans="1:15" ht="18">
      <c r="A24" s="19"/>
      <c r="B24" s="19"/>
      <c r="C24" s="111" t="s">
        <v>76</v>
      </c>
      <c r="D24" s="111"/>
      <c r="E24" s="111"/>
      <c r="F24" s="19"/>
      <c r="G24" s="19"/>
      <c r="H24" s="19"/>
      <c r="I24" s="19"/>
      <c r="J24" s="19"/>
      <c r="K24" s="19"/>
      <c r="L24" s="255"/>
      <c r="M24" s="255"/>
      <c r="N24" s="255"/>
      <c r="O24" s="255"/>
    </row>
    <row r="25" spans="1:15" ht="18">
      <c r="A25" s="19"/>
      <c r="B25" s="19"/>
      <c r="C25" s="19"/>
      <c r="D25" s="19"/>
      <c r="E25" s="36"/>
      <c r="F25" s="19"/>
      <c r="G25" s="19"/>
      <c r="H25" s="19"/>
      <c r="I25" s="19"/>
      <c r="J25" s="19"/>
      <c r="K25" s="19"/>
      <c r="L25" s="330"/>
      <c r="M25" s="330"/>
      <c r="N25" s="330"/>
      <c r="O25" s="330"/>
    </row>
    <row r="26" spans="1:15" ht="18">
      <c r="A26" s="398" t="s">
        <v>0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18">
      <c r="A27" s="398" t="s">
        <v>33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</row>
    <row r="28" spans="1:15" ht="18">
      <c r="A28" s="399" t="s">
        <v>217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</row>
    <row r="29" spans="1:15" ht="18">
      <c r="A29" s="399" t="s">
        <v>40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</row>
    <row r="30" spans="1:15" ht="18">
      <c r="A30" s="400" t="s">
        <v>220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</row>
    <row r="31" spans="1:15" ht="18">
      <c r="A31" s="43" t="s">
        <v>3</v>
      </c>
      <c r="B31" s="1" t="s">
        <v>4</v>
      </c>
      <c r="C31" s="2" t="s">
        <v>5</v>
      </c>
      <c r="D31" s="1" t="s">
        <v>6</v>
      </c>
      <c r="E31" s="2" t="s">
        <v>7</v>
      </c>
      <c r="F31" s="1" t="s">
        <v>8</v>
      </c>
      <c r="G31" s="401" t="s">
        <v>9</v>
      </c>
      <c r="H31" s="402"/>
      <c r="I31" s="402"/>
      <c r="J31" s="402"/>
      <c r="K31" s="402"/>
      <c r="L31" s="1" t="s">
        <v>10</v>
      </c>
      <c r="M31" s="1" t="s">
        <v>11</v>
      </c>
      <c r="N31" s="1" t="s">
        <v>12</v>
      </c>
      <c r="O31" s="3" t="s">
        <v>13</v>
      </c>
    </row>
    <row r="32" spans="1:15" ht="18">
      <c r="A32" s="44"/>
      <c r="B32" s="4"/>
      <c r="C32" s="5" t="s">
        <v>14</v>
      </c>
      <c r="D32" s="4"/>
      <c r="E32" s="5"/>
      <c r="F32" s="4" t="s">
        <v>15</v>
      </c>
      <c r="G32" s="6">
        <v>1</v>
      </c>
      <c r="H32" s="6">
        <v>2</v>
      </c>
      <c r="I32" s="6">
        <v>3</v>
      </c>
      <c r="J32" s="6">
        <v>4</v>
      </c>
      <c r="K32" s="7">
        <v>5</v>
      </c>
      <c r="L32" s="4" t="s">
        <v>7</v>
      </c>
      <c r="M32" s="4" t="s">
        <v>7</v>
      </c>
      <c r="N32" s="4" t="s">
        <v>16</v>
      </c>
      <c r="O32" s="8"/>
    </row>
    <row r="33" spans="1:15" s="185" customFormat="1" ht="42.75">
      <c r="A33" s="171">
        <v>1</v>
      </c>
      <c r="B33" s="146" t="s">
        <v>154</v>
      </c>
      <c r="C33" s="172" t="s">
        <v>41</v>
      </c>
      <c r="D33" s="173" t="s">
        <v>17</v>
      </c>
      <c r="E33" s="174">
        <f>175000-100000</f>
        <v>75000</v>
      </c>
      <c r="F33" s="152" t="s">
        <v>223</v>
      </c>
      <c r="G33" s="166"/>
      <c r="H33" s="167"/>
      <c r="I33" s="166"/>
      <c r="J33" s="167"/>
      <c r="K33" s="155"/>
      <c r="L33" s="175">
        <f>20370</f>
        <v>20370</v>
      </c>
      <c r="M33" s="165">
        <f>+E33-L33</f>
        <v>54630</v>
      </c>
      <c r="N33" s="156" t="s">
        <v>225</v>
      </c>
      <c r="O33" s="176" t="s">
        <v>211</v>
      </c>
    </row>
    <row r="34" spans="1:15" s="185" customFormat="1" ht="36">
      <c r="A34" s="141">
        <f>A33+1</f>
        <v>2</v>
      </c>
      <c r="B34" s="145" t="s">
        <v>155</v>
      </c>
      <c r="C34" s="178" t="s">
        <v>66</v>
      </c>
      <c r="D34" s="141" t="s">
        <v>17</v>
      </c>
      <c r="E34" s="154">
        <v>8500</v>
      </c>
      <c r="F34" s="152" t="s">
        <v>223</v>
      </c>
      <c r="G34" s="147"/>
      <c r="H34" s="146"/>
      <c r="I34" s="147"/>
      <c r="J34" s="146"/>
      <c r="K34" s="155"/>
      <c r="L34" s="161">
        <f>2400+4100+2000</f>
        <v>8500</v>
      </c>
      <c r="M34" s="144">
        <f t="shared" ref="M34:M39" si="1">+E34-L34</f>
        <v>0</v>
      </c>
      <c r="N34" s="156" t="s">
        <v>225</v>
      </c>
      <c r="O34" s="142"/>
    </row>
    <row r="35" spans="1:15" s="252" customFormat="1" ht="36">
      <c r="A35" s="141">
        <f>A34+1</f>
        <v>3</v>
      </c>
      <c r="B35" s="147" t="s">
        <v>156</v>
      </c>
      <c r="C35" s="178" t="s">
        <v>66</v>
      </c>
      <c r="D35" s="141" t="s">
        <v>17</v>
      </c>
      <c r="E35" s="161">
        <v>8500</v>
      </c>
      <c r="F35" s="152" t="s">
        <v>223</v>
      </c>
      <c r="G35" s="147"/>
      <c r="H35" s="146"/>
      <c r="I35" s="147"/>
      <c r="J35" s="146"/>
      <c r="K35" s="155"/>
      <c r="L35" s="161"/>
      <c r="M35" s="144">
        <f t="shared" si="1"/>
        <v>8500</v>
      </c>
      <c r="N35" s="156" t="s">
        <v>225</v>
      </c>
      <c r="O35" s="142"/>
    </row>
    <row r="36" spans="1:15" s="185" customFormat="1" ht="28.5">
      <c r="A36" s="141">
        <f>A35+1</f>
        <v>4</v>
      </c>
      <c r="B36" s="146" t="s">
        <v>157</v>
      </c>
      <c r="C36" s="178" t="s">
        <v>66</v>
      </c>
      <c r="D36" s="141" t="s">
        <v>17</v>
      </c>
      <c r="E36" s="181">
        <v>55000</v>
      </c>
      <c r="F36" s="152" t="s">
        <v>223</v>
      </c>
      <c r="G36" s="147"/>
      <c r="H36" s="146"/>
      <c r="I36" s="147"/>
      <c r="J36" s="146"/>
      <c r="K36" s="155"/>
      <c r="L36" s="161">
        <f>26400+500+9100+18890</f>
        <v>54890</v>
      </c>
      <c r="M36" s="144">
        <f t="shared" si="1"/>
        <v>110</v>
      </c>
      <c r="N36" s="156" t="s">
        <v>225</v>
      </c>
      <c r="O36" s="142"/>
    </row>
    <row r="37" spans="1:15" s="185" customFormat="1" ht="28.5">
      <c r="A37" s="141">
        <f t="shared" ref="A37:A39" si="2">A36+1</f>
        <v>5</v>
      </c>
      <c r="B37" s="146" t="s">
        <v>158</v>
      </c>
      <c r="C37" s="178" t="s">
        <v>66</v>
      </c>
      <c r="D37" s="141" t="s">
        <v>17</v>
      </c>
      <c r="E37" s="181">
        <f>88000-88000</f>
        <v>0</v>
      </c>
      <c r="F37" s="152" t="s">
        <v>223</v>
      </c>
      <c r="G37" s="147"/>
      <c r="H37" s="146"/>
      <c r="I37" s="147"/>
      <c r="J37" s="146"/>
      <c r="K37" s="155"/>
      <c r="L37" s="161"/>
      <c r="M37" s="186">
        <f t="shared" si="1"/>
        <v>0</v>
      </c>
      <c r="N37" s="156" t="s">
        <v>225</v>
      </c>
      <c r="O37" s="146" t="s">
        <v>240</v>
      </c>
    </row>
    <row r="38" spans="1:15" s="252" customFormat="1" ht="36">
      <c r="A38" s="141">
        <f t="shared" si="2"/>
        <v>6</v>
      </c>
      <c r="B38" s="146" t="s">
        <v>159</v>
      </c>
      <c r="C38" s="178" t="s">
        <v>66</v>
      </c>
      <c r="D38" s="141" t="s">
        <v>17</v>
      </c>
      <c r="E38" s="181">
        <v>50000</v>
      </c>
      <c r="F38" s="152" t="s">
        <v>223</v>
      </c>
      <c r="G38" s="145"/>
      <c r="H38" s="146"/>
      <c r="I38" s="147"/>
      <c r="J38" s="146"/>
      <c r="K38" s="155"/>
      <c r="L38" s="161"/>
      <c r="M38" s="186">
        <f t="shared" si="1"/>
        <v>50000</v>
      </c>
      <c r="N38" s="156" t="s">
        <v>225</v>
      </c>
      <c r="O38" s="146"/>
    </row>
    <row r="39" spans="1:15" s="185" customFormat="1" ht="36">
      <c r="A39" s="141">
        <f t="shared" si="2"/>
        <v>7</v>
      </c>
      <c r="B39" s="146" t="s">
        <v>160</v>
      </c>
      <c r="C39" s="178" t="s">
        <v>66</v>
      </c>
      <c r="D39" s="141" t="s">
        <v>17</v>
      </c>
      <c r="E39" s="182">
        <f>44000-33740</f>
        <v>10260</v>
      </c>
      <c r="F39" s="152" t="s">
        <v>223</v>
      </c>
      <c r="G39" s="145"/>
      <c r="H39" s="146"/>
      <c r="I39" s="147"/>
      <c r="J39" s="146"/>
      <c r="K39" s="155"/>
      <c r="L39" s="161"/>
      <c r="M39" s="186">
        <f t="shared" si="1"/>
        <v>10260</v>
      </c>
      <c r="N39" s="156" t="s">
        <v>225</v>
      </c>
      <c r="O39" s="146" t="s">
        <v>241</v>
      </c>
    </row>
    <row r="40" spans="1:15" ht="18">
      <c r="A40" s="152"/>
      <c r="B40" s="158"/>
      <c r="C40" s="158"/>
      <c r="D40" s="152"/>
      <c r="E40" s="161"/>
      <c r="F40" s="158"/>
      <c r="G40" s="159"/>
      <c r="H40" s="158"/>
      <c r="I40" s="160"/>
      <c r="J40" s="158"/>
      <c r="K40" s="179"/>
      <c r="L40" s="161"/>
      <c r="M40" s="161"/>
      <c r="N40" s="158"/>
      <c r="O40" s="158"/>
    </row>
    <row r="41" spans="1:15" ht="18">
      <c r="A41" s="152"/>
      <c r="B41" s="158"/>
      <c r="C41" s="158"/>
      <c r="D41" s="152"/>
      <c r="E41" s="161"/>
      <c r="F41" s="152"/>
      <c r="G41" s="159"/>
      <c r="H41" s="158"/>
      <c r="I41" s="160"/>
      <c r="J41" s="158"/>
      <c r="K41" s="179"/>
      <c r="L41" s="161"/>
      <c r="M41" s="161"/>
      <c r="N41" s="152"/>
      <c r="O41" s="158"/>
    </row>
    <row r="42" spans="1:15" ht="18">
      <c r="A42" s="343"/>
      <c r="B42" s="407" t="s">
        <v>55</v>
      </c>
      <c r="C42" s="408"/>
      <c r="D42" s="409"/>
      <c r="E42" s="344">
        <f>SUM(E33:E41)</f>
        <v>207260</v>
      </c>
      <c r="F42" s="410" t="s">
        <v>55</v>
      </c>
      <c r="G42" s="410"/>
      <c r="H42" s="410"/>
      <c r="I42" s="410"/>
      <c r="J42" s="410"/>
      <c r="K42" s="410"/>
      <c r="L42" s="344">
        <f>SUM(L33:L41)</f>
        <v>83760</v>
      </c>
      <c r="M42" s="344">
        <f>SUM(M33:M41)</f>
        <v>123500</v>
      </c>
      <c r="N42" s="352"/>
      <c r="O42" s="346"/>
    </row>
    <row r="43" spans="1:15" ht="18">
      <c r="A43" s="19"/>
      <c r="B43" s="19"/>
      <c r="C43" s="19"/>
      <c r="D43" s="19"/>
      <c r="E43" s="36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8">
      <c r="A44" s="19"/>
      <c r="B44" s="19"/>
      <c r="C44" s="19"/>
      <c r="D44" s="19"/>
      <c r="E44" s="36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8">
      <c r="A45" s="19"/>
      <c r="B45" s="19"/>
      <c r="C45" s="19"/>
      <c r="D45" s="19"/>
      <c r="E45" s="36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8">
      <c r="A46" s="19"/>
      <c r="B46" s="19" t="s">
        <v>21</v>
      </c>
      <c r="C46" s="396" t="s">
        <v>97</v>
      </c>
      <c r="D46" s="396"/>
      <c r="E46" s="396"/>
      <c r="F46" s="19" t="s">
        <v>95</v>
      </c>
      <c r="G46" s="19"/>
      <c r="H46" s="19"/>
      <c r="I46" s="19"/>
      <c r="J46" s="19"/>
      <c r="K46" s="19"/>
      <c r="L46" s="19" t="s">
        <v>24</v>
      </c>
      <c r="M46" s="19"/>
      <c r="N46" s="19"/>
      <c r="O46" s="19"/>
    </row>
    <row r="47" spans="1:15" ht="18">
      <c r="A47" s="19"/>
      <c r="B47" s="19" t="s">
        <v>25</v>
      </c>
      <c r="C47" s="111" t="s">
        <v>75</v>
      </c>
      <c r="D47" s="111"/>
      <c r="E47" s="111"/>
      <c r="F47" s="19" t="s">
        <v>87</v>
      </c>
      <c r="G47" s="19"/>
      <c r="H47" s="19"/>
      <c r="I47" s="19"/>
      <c r="J47" s="19"/>
      <c r="K47" s="19"/>
      <c r="L47" s="19" t="s">
        <v>28</v>
      </c>
      <c r="M47" s="19"/>
      <c r="N47" s="19"/>
      <c r="O47" s="19"/>
    </row>
    <row r="48" spans="1:15" ht="18">
      <c r="A48" s="19"/>
      <c r="B48" s="19" t="s">
        <v>29</v>
      </c>
      <c r="C48" s="111" t="s">
        <v>74</v>
      </c>
      <c r="D48" s="111"/>
      <c r="E48" s="111"/>
      <c r="F48" s="19" t="s">
        <v>96</v>
      </c>
      <c r="G48" s="19"/>
      <c r="H48" s="19"/>
      <c r="I48" s="19"/>
      <c r="J48" s="19"/>
      <c r="K48" s="19"/>
      <c r="L48" s="397" t="s">
        <v>32</v>
      </c>
      <c r="M48" s="397"/>
      <c r="N48" s="397"/>
      <c r="O48" s="397"/>
    </row>
    <row r="49" spans="1:15" ht="18">
      <c r="A49" s="19"/>
      <c r="B49" s="19"/>
      <c r="C49" s="111" t="s">
        <v>76</v>
      </c>
      <c r="D49" s="111"/>
      <c r="E49" s="111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>
      <c r="A50" s="19"/>
      <c r="B50" s="19"/>
      <c r="C50" s="111"/>
      <c r="D50" s="111"/>
      <c r="E50" s="111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>
      <c r="A51" s="398" t="s">
        <v>0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</row>
    <row r="52" spans="1:15" ht="18">
      <c r="A52" s="398" t="s">
        <v>34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</row>
    <row r="53" spans="1:15" ht="18">
      <c r="A53" s="399" t="s">
        <v>217</v>
      </c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</row>
    <row r="54" spans="1:15" ht="18">
      <c r="A54" s="399" t="s">
        <v>40</v>
      </c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</row>
    <row r="55" spans="1:15" ht="18">
      <c r="A55" s="400" t="s">
        <v>221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</row>
    <row r="56" spans="1:15" ht="18">
      <c r="A56" s="43" t="s">
        <v>3</v>
      </c>
      <c r="B56" s="1" t="s">
        <v>4</v>
      </c>
      <c r="C56" s="2" t="s">
        <v>5</v>
      </c>
      <c r="D56" s="1" t="s">
        <v>6</v>
      </c>
      <c r="E56" s="2" t="s">
        <v>7</v>
      </c>
      <c r="F56" s="1" t="s">
        <v>8</v>
      </c>
      <c r="G56" s="401" t="s">
        <v>9</v>
      </c>
      <c r="H56" s="402"/>
      <c r="I56" s="402"/>
      <c r="J56" s="402"/>
      <c r="K56" s="402"/>
      <c r="L56" s="1" t="s">
        <v>10</v>
      </c>
      <c r="M56" s="1" t="s">
        <v>11</v>
      </c>
      <c r="N56" s="1" t="s">
        <v>12</v>
      </c>
      <c r="O56" s="3" t="s">
        <v>13</v>
      </c>
    </row>
    <row r="57" spans="1:15" ht="18">
      <c r="A57" s="44"/>
      <c r="B57" s="4"/>
      <c r="C57" s="5" t="s">
        <v>14</v>
      </c>
      <c r="D57" s="4"/>
      <c r="E57" s="5"/>
      <c r="F57" s="4" t="s">
        <v>15</v>
      </c>
      <c r="G57" s="6">
        <v>1</v>
      </c>
      <c r="H57" s="6">
        <v>2</v>
      </c>
      <c r="I57" s="6">
        <v>3</v>
      </c>
      <c r="J57" s="6">
        <v>4</v>
      </c>
      <c r="K57" s="7">
        <v>5</v>
      </c>
      <c r="L57" s="4" t="s">
        <v>7</v>
      </c>
      <c r="M57" s="4" t="s">
        <v>7</v>
      </c>
      <c r="N57" s="4" t="s">
        <v>16</v>
      </c>
      <c r="O57" s="8"/>
    </row>
    <row r="58" spans="1:15" s="151" customFormat="1" ht="42.75">
      <c r="A58" s="171">
        <v>1</v>
      </c>
      <c r="B58" s="146" t="s">
        <v>154</v>
      </c>
      <c r="C58" s="172" t="s">
        <v>41</v>
      </c>
      <c r="D58" s="173" t="s">
        <v>17</v>
      </c>
      <c r="E58" s="174">
        <f>175000-100000</f>
        <v>75000</v>
      </c>
      <c r="F58" s="152" t="s">
        <v>223</v>
      </c>
      <c r="G58" s="166"/>
      <c r="H58" s="167"/>
      <c r="I58" s="166"/>
      <c r="J58" s="167"/>
      <c r="K58" s="155"/>
      <c r="L58" s="175"/>
      <c r="M58" s="165">
        <f>+E58-L58</f>
        <v>75000</v>
      </c>
      <c r="N58" s="156" t="s">
        <v>229</v>
      </c>
      <c r="O58" s="176" t="s">
        <v>211</v>
      </c>
    </row>
    <row r="59" spans="1:15" s="151" customFormat="1" ht="36">
      <c r="A59" s="141">
        <f>A58+1</f>
        <v>2</v>
      </c>
      <c r="B59" s="145" t="s">
        <v>155</v>
      </c>
      <c r="C59" s="178" t="s">
        <v>66</v>
      </c>
      <c r="D59" s="141" t="s">
        <v>17</v>
      </c>
      <c r="E59" s="154">
        <v>8500</v>
      </c>
      <c r="F59" s="152" t="s">
        <v>223</v>
      </c>
      <c r="G59" s="147"/>
      <c r="H59" s="146"/>
      <c r="I59" s="147"/>
      <c r="J59" s="146"/>
      <c r="K59" s="155"/>
      <c r="L59" s="144"/>
      <c r="M59" s="144">
        <f t="shared" ref="M59:M64" si="3">+E59-L59</f>
        <v>8500</v>
      </c>
      <c r="N59" s="156" t="s">
        <v>229</v>
      </c>
      <c r="O59" s="142"/>
    </row>
    <row r="60" spans="1:15" s="151" customFormat="1" ht="36">
      <c r="A60" s="141">
        <f>A59+1</f>
        <v>3</v>
      </c>
      <c r="B60" s="147" t="s">
        <v>156</v>
      </c>
      <c r="C60" s="178" t="s">
        <v>66</v>
      </c>
      <c r="D60" s="141" t="s">
        <v>17</v>
      </c>
      <c r="E60" s="161">
        <v>8500</v>
      </c>
      <c r="F60" s="152" t="s">
        <v>223</v>
      </c>
      <c r="G60" s="147"/>
      <c r="H60" s="146"/>
      <c r="I60" s="147"/>
      <c r="J60" s="146"/>
      <c r="K60" s="155"/>
      <c r="L60" s="161"/>
      <c r="M60" s="144">
        <f t="shared" si="3"/>
        <v>8500</v>
      </c>
      <c r="N60" s="156" t="s">
        <v>229</v>
      </c>
      <c r="O60" s="142"/>
    </row>
    <row r="61" spans="1:15" s="151" customFormat="1" ht="28.5">
      <c r="A61" s="141">
        <f>A60+1</f>
        <v>4</v>
      </c>
      <c r="B61" s="146" t="s">
        <v>157</v>
      </c>
      <c r="C61" s="178" t="s">
        <v>66</v>
      </c>
      <c r="D61" s="141" t="s">
        <v>17</v>
      </c>
      <c r="E61" s="181">
        <v>55000</v>
      </c>
      <c r="F61" s="152" t="s">
        <v>223</v>
      </c>
      <c r="G61" s="147"/>
      <c r="H61" s="146"/>
      <c r="I61" s="147"/>
      <c r="J61" s="146"/>
      <c r="K61" s="155"/>
      <c r="L61" s="161"/>
      <c r="M61" s="144">
        <f t="shared" si="3"/>
        <v>55000</v>
      </c>
      <c r="N61" s="156" t="s">
        <v>229</v>
      </c>
      <c r="O61" s="142"/>
    </row>
    <row r="62" spans="1:15" s="151" customFormat="1" ht="28.5">
      <c r="A62" s="141">
        <f t="shared" ref="A62" si="4">A61+1</f>
        <v>5</v>
      </c>
      <c r="B62" s="146" t="s">
        <v>158</v>
      </c>
      <c r="C62" s="178" t="s">
        <v>66</v>
      </c>
      <c r="D62" s="141" t="s">
        <v>17</v>
      </c>
      <c r="E62" s="181">
        <f>88000-88000</f>
        <v>0</v>
      </c>
      <c r="F62" s="152" t="s">
        <v>223</v>
      </c>
      <c r="G62" s="147"/>
      <c r="H62" s="146"/>
      <c r="I62" s="147"/>
      <c r="J62" s="146"/>
      <c r="K62" s="155"/>
      <c r="L62" s="144"/>
      <c r="M62" s="186">
        <f>+E62-L62</f>
        <v>0</v>
      </c>
      <c r="N62" s="156" t="s">
        <v>229</v>
      </c>
      <c r="O62" s="146" t="s">
        <v>240</v>
      </c>
    </row>
    <row r="63" spans="1:15" s="252" customFormat="1" ht="36">
      <c r="A63" s="141">
        <v>6</v>
      </c>
      <c r="B63" s="146" t="s">
        <v>159</v>
      </c>
      <c r="C63" s="178" t="s">
        <v>66</v>
      </c>
      <c r="D63" s="141" t="s">
        <v>17</v>
      </c>
      <c r="E63" s="181">
        <v>50000</v>
      </c>
      <c r="F63" s="152" t="s">
        <v>223</v>
      </c>
      <c r="G63" s="145"/>
      <c r="H63" s="146"/>
      <c r="I63" s="147"/>
      <c r="J63" s="146"/>
      <c r="K63" s="155"/>
      <c r="L63" s="144"/>
      <c r="M63" s="186">
        <f>+E63-L63</f>
        <v>50000</v>
      </c>
      <c r="N63" s="156" t="s">
        <v>229</v>
      </c>
      <c r="O63" s="146"/>
    </row>
    <row r="64" spans="1:15" s="151" customFormat="1" ht="36">
      <c r="A64" s="141">
        <v>7</v>
      </c>
      <c r="B64" s="146" t="s">
        <v>160</v>
      </c>
      <c r="C64" s="178" t="s">
        <v>66</v>
      </c>
      <c r="D64" s="141" t="s">
        <v>17</v>
      </c>
      <c r="E64" s="182">
        <f>44000-33740</f>
        <v>10260</v>
      </c>
      <c r="F64" s="152" t="s">
        <v>223</v>
      </c>
      <c r="G64" s="145"/>
      <c r="H64" s="146"/>
      <c r="I64" s="147"/>
      <c r="J64" s="146"/>
      <c r="K64" s="155"/>
      <c r="L64" s="144"/>
      <c r="M64" s="186">
        <f t="shared" si="3"/>
        <v>10260</v>
      </c>
      <c r="N64" s="156" t="s">
        <v>229</v>
      </c>
      <c r="O64" s="146" t="s">
        <v>241</v>
      </c>
    </row>
    <row r="65" spans="1:15" ht="18">
      <c r="A65" s="152"/>
      <c r="B65" s="158"/>
      <c r="C65" s="152"/>
      <c r="D65" s="152"/>
      <c r="E65" s="161"/>
      <c r="F65" s="158"/>
      <c r="G65" s="159"/>
      <c r="H65" s="158"/>
      <c r="I65" s="160"/>
      <c r="J65" s="158"/>
      <c r="K65" s="179"/>
      <c r="L65" s="161"/>
      <c r="M65" s="161"/>
      <c r="N65" s="158"/>
      <c r="O65" s="158"/>
    </row>
    <row r="66" spans="1:15" ht="18">
      <c r="A66" s="152"/>
      <c r="B66" s="158"/>
      <c r="C66" s="158"/>
      <c r="D66" s="152"/>
      <c r="E66" s="161"/>
      <c r="F66" s="152"/>
      <c r="G66" s="159"/>
      <c r="H66" s="158"/>
      <c r="I66" s="160"/>
      <c r="J66" s="158"/>
      <c r="K66" s="179"/>
      <c r="L66" s="168"/>
      <c r="M66" s="168"/>
      <c r="N66" s="152"/>
      <c r="O66" s="158"/>
    </row>
    <row r="67" spans="1:15" ht="18">
      <c r="A67" s="343"/>
      <c r="B67" s="407" t="s">
        <v>55</v>
      </c>
      <c r="C67" s="408"/>
      <c r="D67" s="409"/>
      <c r="E67" s="344">
        <f>SUM(E58:E66)</f>
        <v>207260</v>
      </c>
      <c r="F67" s="410" t="s">
        <v>55</v>
      </c>
      <c r="G67" s="410"/>
      <c r="H67" s="410"/>
      <c r="I67" s="410"/>
      <c r="J67" s="410"/>
      <c r="K67" s="410"/>
      <c r="L67" s="344">
        <f>SUM(L58:L66)</f>
        <v>0</v>
      </c>
      <c r="M67" s="344">
        <f>SUM(M58:M66)</f>
        <v>207260</v>
      </c>
      <c r="N67" s="352"/>
      <c r="O67" s="346"/>
    </row>
    <row r="68" spans="1:15" ht="18">
      <c r="A68" s="86"/>
      <c r="B68" s="87"/>
      <c r="C68" s="87"/>
      <c r="D68" s="87"/>
      <c r="E68" s="88"/>
      <c r="F68" s="87"/>
      <c r="G68" s="87"/>
      <c r="H68" s="87"/>
      <c r="I68" s="87"/>
      <c r="J68" s="87"/>
      <c r="K68" s="87"/>
      <c r="L68" s="88"/>
      <c r="M68" s="88"/>
      <c r="N68" s="77"/>
      <c r="O68" s="19"/>
    </row>
    <row r="69" spans="1:15" ht="18">
      <c r="A69" s="86"/>
      <c r="B69" s="87"/>
      <c r="C69" s="87"/>
      <c r="D69" s="87"/>
      <c r="E69" s="88"/>
      <c r="F69" s="87"/>
      <c r="G69" s="87"/>
      <c r="H69" s="87"/>
      <c r="I69" s="87"/>
      <c r="J69" s="87"/>
      <c r="K69" s="87"/>
      <c r="L69" s="88"/>
      <c r="M69" s="88"/>
      <c r="N69" s="77"/>
      <c r="O69" s="19"/>
    </row>
    <row r="70" spans="1:15" ht="18">
      <c r="A70" s="19"/>
      <c r="B70" s="19"/>
      <c r="C70" s="19"/>
      <c r="D70" s="19"/>
      <c r="E70" s="36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>
      <c r="A71" s="19"/>
      <c r="B71" s="19" t="s">
        <v>21</v>
      </c>
      <c r="C71" s="396" t="s">
        <v>89</v>
      </c>
      <c r="D71" s="396"/>
      <c r="E71" s="396"/>
      <c r="F71" s="19" t="s">
        <v>98</v>
      </c>
      <c r="G71" s="19"/>
      <c r="H71" s="19"/>
      <c r="I71" s="19"/>
      <c r="J71" s="19"/>
      <c r="K71" s="19"/>
      <c r="L71" s="19" t="s">
        <v>99</v>
      </c>
      <c r="M71" s="19"/>
      <c r="N71" s="19"/>
      <c r="O71" s="19"/>
    </row>
    <row r="72" spans="1:15" ht="18">
      <c r="A72" s="19"/>
      <c r="B72" s="19" t="s">
        <v>25</v>
      </c>
      <c r="C72" s="111" t="s">
        <v>75</v>
      </c>
      <c r="D72" s="111"/>
      <c r="E72" s="111"/>
      <c r="F72" s="19" t="s">
        <v>85</v>
      </c>
      <c r="G72" s="19"/>
      <c r="H72" s="19"/>
      <c r="I72" s="19"/>
      <c r="J72" s="19"/>
      <c r="K72" s="19"/>
      <c r="L72" s="19" t="s">
        <v>28</v>
      </c>
      <c r="M72" s="19"/>
      <c r="N72" s="19"/>
      <c r="O72" s="19"/>
    </row>
    <row r="73" spans="1:15" ht="18">
      <c r="A73" s="19"/>
      <c r="B73" s="19" t="s">
        <v>29</v>
      </c>
      <c r="C73" s="111" t="s">
        <v>74</v>
      </c>
      <c r="D73" s="111"/>
      <c r="E73" s="111"/>
      <c r="F73" s="19" t="s">
        <v>79</v>
      </c>
      <c r="G73" s="19"/>
      <c r="H73" s="19"/>
      <c r="I73" s="19"/>
      <c r="J73" s="19"/>
      <c r="K73" s="19"/>
      <c r="L73" s="397" t="s">
        <v>32</v>
      </c>
      <c r="M73" s="397"/>
      <c r="N73" s="397"/>
      <c r="O73" s="397"/>
    </row>
    <row r="74" spans="1:15" ht="18">
      <c r="A74" s="19"/>
      <c r="B74" s="19"/>
      <c r="C74" s="111" t="s">
        <v>76</v>
      </c>
      <c r="D74" s="111"/>
      <c r="E74" s="111"/>
      <c r="F74" s="19"/>
      <c r="G74" s="19"/>
      <c r="H74" s="19"/>
      <c r="I74" s="19"/>
      <c r="J74" s="19"/>
      <c r="K74" s="19"/>
      <c r="L74" s="140"/>
      <c r="M74" s="140"/>
      <c r="N74" s="140"/>
      <c r="O74" s="140"/>
    </row>
    <row r="75" spans="1:15" ht="18">
      <c r="A75" s="19"/>
      <c r="B75" s="19"/>
      <c r="C75" s="111"/>
      <c r="D75" s="111"/>
      <c r="E75" s="111"/>
      <c r="F75" s="19"/>
      <c r="G75" s="19"/>
      <c r="H75" s="19"/>
      <c r="I75" s="19"/>
      <c r="J75" s="19"/>
      <c r="K75" s="19"/>
      <c r="L75" s="255"/>
      <c r="M75" s="255"/>
      <c r="N75" s="255"/>
      <c r="O75" s="255"/>
    </row>
    <row r="76" spans="1:15" ht="18">
      <c r="A76" s="398" t="s">
        <v>0</v>
      </c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</row>
    <row r="77" spans="1:15" ht="18">
      <c r="A77" s="398" t="s">
        <v>35</v>
      </c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</row>
    <row r="78" spans="1:15" ht="18">
      <c r="A78" s="399" t="s">
        <v>217</v>
      </c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</row>
    <row r="79" spans="1:15" ht="18">
      <c r="A79" s="399" t="s">
        <v>40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</row>
    <row r="80" spans="1:15" ht="18">
      <c r="A80" s="400" t="s">
        <v>222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</row>
    <row r="81" spans="1:15" ht="18">
      <c r="A81" s="43" t="s">
        <v>3</v>
      </c>
      <c r="B81" s="1" t="s">
        <v>4</v>
      </c>
      <c r="C81" s="2" t="s">
        <v>5</v>
      </c>
      <c r="D81" s="1" t="s">
        <v>6</v>
      </c>
      <c r="E81" s="2" t="s">
        <v>7</v>
      </c>
      <c r="F81" s="1" t="s">
        <v>8</v>
      </c>
      <c r="G81" s="401" t="s">
        <v>9</v>
      </c>
      <c r="H81" s="402"/>
      <c r="I81" s="402"/>
      <c r="J81" s="402"/>
      <c r="K81" s="402"/>
      <c r="L81" s="1" t="s">
        <v>10</v>
      </c>
      <c r="M81" s="1" t="s">
        <v>11</v>
      </c>
      <c r="N81" s="1" t="s">
        <v>12</v>
      </c>
      <c r="O81" s="3" t="s">
        <v>13</v>
      </c>
    </row>
    <row r="82" spans="1:15" ht="18">
      <c r="A82" s="44"/>
      <c r="B82" s="4"/>
      <c r="C82" s="5" t="s">
        <v>14</v>
      </c>
      <c r="D82" s="4"/>
      <c r="E82" s="5"/>
      <c r="F82" s="4" t="s">
        <v>15</v>
      </c>
      <c r="G82" s="6">
        <v>1</v>
      </c>
      <c r="H82" s="6">
        <v>2</v>
      </c>
      <c r="I82" s="6">
        <v>3</v>
      </c>
      <c r="J82" s="6">
        <v>4</v>
      </c>
      <c r="K82" s="7">
        <v>5</v>
      </c>
      <c r="L82" s="4" t="s">
        <v>7</v>
      </c>
      <c r="M82" s="4" t="s">
        <v>7</v>
      </c>
      <c r="N82" s="4" t="s">
        <v>16</v>
      </c>
      <c r="O82" s="8"/>
    </row>
    <row r="83" spans="1:15" s="185" customFormat="1" ht="42.75">
      <c r="A83" s="171">
        <v>1</v>
      </c>
      <c r="B83" s="146" t="s">
        <v>154</v>
      </c>
      <c r="C83" s="172" t="s">
        <v>41</v>
      </c>
      <c r="D83" s="173" t="s">
        <v>17</v>
      </c>
      <c r="E83" s="174">
        <f>175000-100000</f>
        <v>75000</v>
      </c>
      <c r="F83" s="152" t="s">
        <v>223</v>
      </c>
      <c r="G83" s="166"/>
      <c r="H83" s="167"/>
      <c r="I83" s="166"/>
      <c r="J83" s="167"/>
      <c r="K83" s="155"/>
      <c r="L83" s="175"/>
      <c r="M83" s="165">
        <f>+E83-L83</f>
        <v>75000</v>
      </c>
      <c r="N83" s="156" t="s">
        <v>230</v>
      </c>
      <c r="O83" s="176" t="s">
        <v>211</v>
      </c>
    </row>
    <row r="84" spans="1:15" s="185" customFormat="1" ht="36">
      <c r="A84" s="141">
        <f>A83+1</f>
        <v>2</v>
      </c>
      <c r="B84" s="145" t="s">
        <v>155</v>
      </c>
      <c r="C84" s="178" t="s">
        <v>66</v>
      </c>
      <c r="D84" s="141" t="s">
        <v>17</v>
      </c>
      <c r="E84" s="154">
        <v>8500</v>
      </c>
      <c r="F84" s="152" t="s">
        <v>223</v>
      </c>
      <c r="G84" s="147"/>
      <c r="H84" s="146"/>
      <c r="I84" s="147"/>
      <c r="J84" s="146"/>
      <c r="K84" s="155"/>
      <c r="L84" s="144"/>
      <c r="M84" s="144">
        <f t="shared" ref="M84:M89" si="5">+E84-L84</f>
        <v>8500</v>
      </c>
      <c r="N84" s="156" t="s">
        <v>230</v>
      </c>
      <c r="O84" s="142"/>
    </row>
    <row r="85" spans="1:15" s="185" customFormat="1" ht="36">
      <c r="A85" s="141">
        <f>A84+1</f>
        <v>3</v>
      </c>
      <c r="B85" s="147" t="s">
        <v>156</v>
      </c>
      <c r="C85" s="178" t="s">
        <v>66</v>
      </c>
      <c r="D85" s="141" t="s">
        <v>17</v>
      </c>
      <c r="E85" s="161">
        <v>8500</v>
      </c>
      <c r="F85" s="152" t="s">
        <v>223</v>
      </c>
      <c r="G85" s="147"/>
      <c r="H85" s="146"/>
      <c r="I85" s="147"/>
      <c r="J85" s="146"/>
      <c r="K85" s="155"/>
      <c r="L85" s="161"/>
      <c r="M85" s="144">
        <f t="shared" si="5"/>
        <v>8500</v>
      </c>
      <c r="N85" s="156" t="s">
        <v>230</v>
      </c>
      <c r="O85" s="142"/>
    </row>
    <row r="86" spans="1:15" s="185" customFormat="1" ht="28.5">
      <c r="A86" s="141">
        <f>A85+1</f>
        <v>4</v>
      </c>
      <c r="B86" s="146" t="s">
        <v>157</v>
      </c>
      <c r="C86" s="178" t="s">
        <v>66</v>
      </c>
      <c r="D86" s="141" t="s">
        <v>17</v>
      </c>
      <c r="E86" s="181">
        <v>55000</v>
      </c>
      <c r="F86" s="152" t="s">
        <v>223</v>
      </c>
      <c r="G86" s="147"/>
      <c r="H86" s="146"/>
      <c r="I86" s="147"/>
      <c r="J86" s="146"/>
      <c r="K86" s="155"/>
      <c r="L86" s="161"/>
      <c r="M86" s="144">
        <f t="shared" si="5"/>
        <v>55000</v>
      </c>
      <c r="N86" s="156" t="s">
        <v>230</v>
      </c>
      <c r="O86" s="142"/>
    </row>
    <row r="87" spans="1:15" s="185" customFormat="1" ht="28.5">
      <c r="A87" s="141">
        <f t="shared" ref="A87:A89" si="6">A86+1</f>
        <v>5</v>
      </c>
      <c r="B87" s="146" t="s">
        <v>158</v>
      </c>
      <c r="C87" s="178" t="s">
        <v>66</v>
      </c>
      <c r="D87" s="141" t="s">
        <v>17</v>
      </c>
      <c r="E87" s="181">
        <f>88000-88000</f>
        <v>0</v>
      </c>
      <c r="F87" s="152" t="s">
        <v>223</v>
      </c>
      <c r="G87" s="147"/>
      <c r="H87" s="146"/>
      <c r="I87" s="147"/>
      <c r="J87" s="146"/>
      <c r="K87" s="155"/>
      <c r="L87" s="144"/>
      <c r="M87" s="186">
        <f t="shared" si="5"/>
        <v>0</v>
      </c>
      <c r="N87" s="156" t="s">
        <v>230</v>
      </c>
      <c r="O87" s="146" t="s">
        <v>240</v>
      </c>
    </row>
    <row r="88" spans="1:15" s="185" customFormat="1" ht="36">
      <c r="A88" s="141">
        <f t="shared" si="6"/>
        <v>6</v>
      </c>
      <c r="B88" s="146" t="s">
        <v>159</v>
      </c>
      <c r="C88" s="178" t="s">
        <v>66</v>
      </c>
      <c r="D88" s="141" t="s">
        <v>17</v>
      </c>
      <c r="E88" s="181">
        <v>50000</v>
      </c>
      <c r="F88" s="152" t="s">
        <v>223</v>
      </c>
      <c r="G88" s="145"/>
      <c r="H88" s="146"/>
      <c r="I88" s="147"/>
      <c r="J88" s="146"/>
      <c r="K88" s="155"/>
      <c r="L88" s="144"/>
      <c r="M88" s="186">
        <f t="shared" si="5"/>
        <v>50000</v>
      </c>
      <c r="N88" s="156" t="s">
        <v>230</v>
      </c>
      <c r="O88" s="146"/>
    </row>
    <row r="89" spans="1:15" s="185" customFormat="1" ht="36">
      <c r="A89" s="141">
        <f t="shared" si="6"/>
        <v>7</v>
      </c>
      <c r="B89" s="146" t="s">
        <v>160</v>
      </c>
      <c r="C89" s="178" t="s">
        <v>66</v>
      </c>
      <c r="D89" s="141" t="s">
        <v>17</v>
      </c>
      <c r="E89" s="182">
        <f>44000-33740</f>
        <v>10260</v>
      </c>
      <c r="F89" s="152" t="s">
        <v>223</v>
      </c>
      <c r="G89" s="145"/>
      <c r="H89" s="146"/>
      <c r="I89" s="147"/>
      <c r="J89" s="146"/>
      <c r="K89" s="155"/>
      <c r="L89" s="144"/>
      <c r="M89" s="186">
        <f t="shared" si="5"/>
        <v>10260</v>
      </c>
      <c r="N89" s="156" t="s">
        <v>230</v>
      </c>
      <c r="O89" s="146" t="s">
        <v>241</v>
      </c>
    </row>
    <row r="90" spans="1:15" s="115" customFormat="1" ht="18">
      <c r="A90" s="141"/>
      <c r="B90" s="146"/>
      <c r="C90" s="141"/>
      <c r="D90" s="141"/>
      <c r="E90" s="144"/>
      <c r="F90" s="146"/>
      <c r="G90" s="145"/>
      <c r="H90" s="146"/>
      <c r="I90" s="147"/>
      <c r="J90" s="146"/>
      <c r="K90" s="142"/>
      <c r="L90" s="144"/>
      <c r="M90" s="144"/>
      <c r="N90" s="146"/>
      <c r="O90" s="146"/>
    </row>
    <row r="91" spans="1:15" ht="18">
      <c r="A91" s="152"/>
      <c r="B91" s="158"/>
      <c r="C91" s="158"/>
      <c r="D91" s="152"/>
      <c r="E91" s="161"/>
      <c r="F91" s="152"/>
      <c r="G91" s="159"/>
      <c r="H91" s="158"/>
      <c r="I91" s="160"/>
      <c r="J91" s="158"/>
      <c r="K91" s="179"/>
      <c r="L91" s="168"/>
      <c r="M91" s="168"/>
      <c r="N91" s="152"/>
      <c r="O91" s="158"/>
    </row>
    <row r="92" spans="1:15" ht="18">
      <c r="A92" s="343"/>
      <c r="B92" s="407" t="s">
        <v>55</v>
      </c>
      <c r="C92" s="408"/>
      <c r="D92" s="409"/>
      <c r="E92" s="344">
        <f>SUM(E83:E91)</f>
        <v>207260</v>
      </c>
      <c r="F92" s="410" t="s">
        <v>55</v>
      </c>
      <c r="G92" s="410"/>
      <c r="H92" s="410"/>
      <c r="I92" s="410"/>
      <c r="J92" s="410"/>
      <c r="K92" s="410"/>
      <c r="L92" s="344">
        <f>SUM(L83:L91)</f>
        <v>0</v>
      </c>
      <c r="M92" s="344">
        <f>SUM(M83:M91)</f>
        <v>207260</v>
      </c>
      <c r="N92" s="352"/>
      <c r="O92" s="346"/>
    </row>
    <row r="93" spans="1:15" ht="18">
      <c r="A93" s="86"/>
      <c r="B93" s="87"/>
      <c r="C93" s="87"/>
      <c r="D93" s="87"/>
      <c r="E93" s="88"/>
      <c r="F93" s="87"/>
      <c r="G93" s="87"/>
      <c r="H93" s="87"/>
      <c r="I93" s="87"/>
      <c r="J93" s="87"/>
      <c r="K93" s="87"/>
      <c r="L93" s="88"/>
      <c r="M93" s="88"/>
      <c r="N93" s="77"/>
      <c r="O93" s="19"/>
    </row>
    <row r="94" spans="1:15" ht="18">
      <c r="A94" s="86"/>
      <c r="B94" s="87"/>
      <c r="C94" s="87"/>
      <c r="D94" s="87"/>
      <c r="E94" s="88"/>
      <c r="F94" s="87"/>
      <c r="G94" s="87"/>
      <c r="H94" s="87"/>
      <c r="I94" s="87"/>
      <c r="J94" s="87"/>
      <c r="K94" s="87"/>
      <c r="L94" s="88"/>
      <c r="M94" s="88"/>
      <c r="N94" s="77"/>
      <c r="O94" s="19"/>
    </row>
    <row r="95" spans="1:15" ht="18">
      <c r="A95" s="86"/>
      <c r="B95" s="87"/>
      <c r="C95" s="87"/>
      <c r="D95" s="87"/>
      <c r="E95" s="88"/>
      <c r="F95" s="87"/>
      <c r="G95" s="87"/>
      <c r="H95" s="87"/>
      <c r="I95" s="87"/>
      <c r="J95" s="87"/>
      <c r="K95" s="87"/>
      <c r="L95" s="88"/>
      <c r="M95" s="88"/>
      <c r="N95" s="77"/>
      <c r="O95" s="19"/>
    </row>
    <row r="96" spans="1:15" ht="18">
      <c r="A96" s="19"/>
      <c r="B96" s="19" t="s">
        <v>21</v>
      </c>
      <c r="C96" s="396" t="s">
        <v>94</v>
      </c>
      <c r="D96" s="396"/>
      <c r="E96" s="396"/>
      <c r="F96" s="19" t="s">
        <v>98</v>
      </c>
      <c r="G96" s="19"/>
      <c r="H96" s="19"/>
      <c r="I96" s="19"/>
      <c r="J96" s="19"/>
      <c r="K96" s="19"/>
      <c r="L96" s="19" t="s">
        <v>102</v>
      </c>
      <c r="M96" s="19"/>
      <c r="N96" s="19"/>
      <c r="O96" s="19"/>
    </row>
    <row r="97" spans="1:15" ht="18">
      <c r="A97" s="19"/>
      <c r="B97" s="19" t="s">
        <v>25</v>
      </c>
      <c r="C97" s="111" t="s">
        <v>75</v>
      </c>
      <c r="D97" s="111"/>
      <c r="E97" s="111"/>
      <c r="F97" s="19" t="s">
        <v>100</v>
      </c>
      <c r="G97" s="19"/>
      <c r="H97" s="19"/>
      <c r="I97" s="19"/>
      <c r="J97" s="19"/>
      <c r="K97" s="19"/>
      <c r="L97" s="19" t="s">
        <v>101</v>
      </c>
      <c r="M97" s="19"/>
      <c r="N97" s="19"/>
      <c r="O97" s="19"/>
    </row>
    <row r="98" spans="1:15" ht="18">
      <c r="A98" s="19"/>
      <c r="B98" s="19" t="s">
        <v>29</v>
      </c>
      <c r="C98" s="111" t="s">
        <v>74</v>
      </c>
      <c r="D98" s="111"/>
      <c r="E98" s="111"/>
      <c r="F98" s="19" t="s">
        <v>81</v>
      </c>
      <c r="G98" s="19"/>
      <c r="H98" s="19"/>
      <c r="I98" s="19"/>
      <c r="J98" s="19"/>
      <c r="K98" s="19"/>
      <c r="L98" s="397" t="s">
        <v>32</v>
      </c>
      <c r="M98" s="397"/>
      <c r="N98" s="397"/>
      <c r="O98" s="397"/>
    </row>
    <row r="99" spans="1:15" ht="18">
      <c r="A99" s="19"/>
      <c r="B99" s="19"/>
      <c r="C99" s="111" t="s">
        <v>76</v>
      </c>
      <c r="D99" s="111"/>
      <c r="E99" s="111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8">
      <c r="A100" s="19"/>
      <c r="B100" s="19"/>
      <c r="C100" s="19"/>
      <c r="D100" s="19"/>
      <c r="E100" s="36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8">
      <c r="A101" s="19"/>
      <c r="B101" s="19"/>
      <c r="C101" s="19"/>
      <c r="D101" s="19"/>
      <c r="E101" s="36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8">
      <c r="A102" s="19"/>
      <c r="B102" s="19"/>
      <c r="C102" s="19"/>
      <c r="D102" s="19"/>
      <c r="E102" s="36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</sheetData>
  <mergeCells count="40">
    <mergeCell ref="A29:O29"/>
    <mergeCell ref="A1:O1"/>
    <mergeCell ref="A2:O2"/>
    <mergeCell ref="A3:O3"/>
    <mergeCell ref="A4:O4"/>
    <mergeCell ref="A5:O5"/>
    <mergeCell ref="G6:K6"/>
    <mergeCell ref="C21:E21"/>
    <mergeCell ref="L23:O23"/>
    <mergeCell ref="A26:O26"/>
    <mergeCell ref="A27:O27"/>
    <mergeCell ref="A28:O28"/>
    <mergeCell ref="B17:D17"/>
    <mergeCell ref="F17:K17"/>
    <mergeCell ref="L73:O73"/>
    <mergeCell ref="A30:O30"/>
    <mergeCell ref="G31:K31"/>
    <mergeCell ref="C46:E46"/>
    <mergeCell ref="L48:O48"/>
    <mergeCell ref="A51:O51"/>
    <mergeCell ref="A52:O52"/>
    <mergeCell ref="A53:O53"/>
    <mergeCell ref="A54:O54"/>
    <mergeCell ref="A55:O55"/>
    <mergeCell ref="G56:K56"/>
    <mergeCell ref="C71:E71"/>
    <mergeCell ref="B42:D42"/>
    <mergeCell ref="F42:K42"/>
    <mergeCell ref="B67:D67"/>
    <mergeCell ref="F67:K67"/>
    <mergeCell ref="C96:E96"/>
    <mergeCell ref="L98:O98"/>
    <mergeCell ref="A76:O76"/>
    <mergeCell ref="A77:O77"/>
    <mergeCell ref="A78:O78"/>
    <mergeCell ref="A79:O79"/>
    <mergeCell ref="A80:O80"/>
    <mergeCell ref="G81:K81"/>
    <mergeCell ref="B92:D92"/>
    <mergeCell ref="F92:K92"/>
  </mergeCells>
  <pageMargins left="0.23622047244094491" right="0.23622047244094491" top="0.15748031496062992" bottom="0.19685039370078741" header="0.31496062992125984" footer="0.31496062992125984"/>
  <pageSetup paperSize="9" orientation="landscape" r:id="rId1"/>
  <ignoredErrors>
    <ignoredError sqref="M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A34" workbookViewId="0">
      <selection activeCell="L44" sqref="L44"/>
    </sheetView>
  </sheetViews>
  <sheetFormatPr defaultRowHeight="14.25"/>
  <cols>
    <col min="1" max="1" width="5" customWidth="1"/>
    <col min="2" max="2" width="31" customWidth="1"/>
    <col min="3" max="3" width="10.25" customWidth="1"/>
    <col min="4" max="4" width="8.375" customWidth="1"/>
    <col min="5" max="5" width="9.625" customWidth="1"/>
    <col min="6" max="6" width="10.625" customWidth="1"/>
    <col min="7" max="11" width="3.375" customWidth="1"/>
    <col min="12" max="12" width="10" style="244" customWidth="1"/>
    <col min="13" max="13" width="11.25" customWidth="1"/>
    <col min="14" max="14" width="10.875" customWidth="1"/>
    <col min="15" max="15" width="10.5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42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239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5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43">
        <v>5</v>
      </c>
      <c r="L7" s="240" t="s">
        <v>7</v>
      </c>
      <c r="M7" s="4" t="s">
        <v>7</v>
      </c>
      <c r="N7" s="4" t="s">
        <v>16</v>
      </c>
      <c r="O7" s="8"/>
    </row>
    <row r="8" spans="1:15" s="157" customFormat="1" ht="28.5">
      <c r="A8" s="152">
        <v>1</v>
      </c>
      <c r="B8" s="158" t="s">
        <v>19</v>
      </c>
      <c r="C8" s="178" t="s">
        <v>67</v>
      </c>
      <c r="D8" s="152" t="s">
        <v>17</v>
      </c>
      <c r="E8" s="161">
        <v>234000</v>
      </c>
      <c r="F8" s="152" t="s">
        <v>223</v>
      </c>
      <c r="G8" s="159"/>
      <c r="H8" s="158"/>
      <c r="I8" s="160"/>
      <c r="J8" s="159"/>
      <c r="K8" s="187"/>
      <c r="L8" s="377">
        <f>6500+6500+6500+6500+6500+6500</f>
        <v>39000</v>
      </c>
      <c r="M8" s="168">
        <f t="shared" ref="M8:M15" si="0">+E8-L8</f>
        <v>195000</v>
      </c>
      <c r="N8" s="156" t="s">
        <v>224</v>
      </c>
      <c r="O8" s="158"/>
    </row>
    <row r="9" spans="1:15" s="157" customFormat="1" ht="28.5">
      <c r="A9" s="189">
        <v>2</v>
      </c>
      <c r="B9" s="190" t="s">
        <v>43</v>
      </c>
      <c r="C9" s="178" t="s">
        <v>67</v>
      </c>
      <c r="D9" s="152" t="s">
        <v>17</v>
      </c>
      <c r="E9" s="161">
        <v>10000</v>
      </c>
      <c r="F9" s="152" t="s">
        <v>223</v>
      </c>
      <c r="G9" s="191"/>
      <c r="H9" s="192"/>
      <c r="I9" s="193"/>
      <c r="J9" s="191"/>
      <c r="K9" s="155"/>
      <c r="L9" s="377"/>
      <c r="M9" s="197">
        <f t="shared" si="0"/>
        <v>10000</v>
      </c>
      <c r="N9" s="156" t="s">
        <v>224</v>
      </c>
      <c r="O9" s="194"/>
    </row>
    <row r="10" spans="1:15" s="157" customFormat="1" ht="28.5">
      <c r="A10" s="152">
        <v>3</v>
      </c>
      <c r="B10" s="158" t="s">
        <v>144</v>
      </c>
      <c r="C10" s="178" t="s">
        <v>67</v>
      </c>
      <c r="D10" s="152" t="s">
        <v>17</v>
      </c>
      <c r="E10" s="161">
        <v>55000</v>
      </c>
      <c r="F10" s="152" t="s">
        <v>223</v>
      </c>
      <c r="G10" s="159"/>
      <c r="H10" s="158"/>
      <c r="I10" s="160"/>
      <c r="J10" s="158"/>
      <c r="K10" s="155"/>
      <c r="L10" s="378">
        <f>4510+4400</f>
        <v>8910</v>
      </c>
      <c r="M10" s="168">
        <f t="shared" si="0"/>
        <v>46090</v>
      </c>
      <c r="N10" s="156" t="s">
        <v>224</v>
      </c>
      <c r="O10" s="158"/>
    </row>
    <row r="11" spans="1:15" s="157" customFormat="1" ht="28.5">
      <c r="A11" s="189">
        <v>4</v>
      </c>
      <c r="B11" s="158" t="s">
        <v>161</v>
      </c>
      <c r="C11" s="178" t="s">
        <v>67</v>
      </c>
      <c r="D11" s="152" t="s">
        <v>17</v>
      </c>
      <c r="E11" s="161">
        <v>5000</v>
      </c>
      <c r="F11" s="152" t="s">
        <v>223</v>
      </c>
      <c r="G11" s="159"/>
      <c r="H11" s="158"/>
      <c r="I11" s="160"/>
      <c r="J11" s="158"/>
      <c r="K11" s="155"/>
      <c r="L11" s="161"/>
      <c r="M11" s="168">
        <f t="shared" si="0"/>
        <v>5000</v>
      </c>
      <c r="N11" s="156" t="s">
        <v>224</v>
      </c>
      <c r="O11" s="158"/>
    </row>
    <row r="12" spans="1:15" s="157" customFormat="1" ht="28.5">
      <c r="A12" s="152">
        <v>5</v>
      </c>
      <c r="B12" s="158" t="s">
        <v>46</v>
      </c>
      <c r="C12" s="178" t="s">
        <v>67</v>
      </c>
      <c r="D12" s="152" t="s">
        <v>17</v>
      </c>
      <c r="E12" s="161">
        <v>20000</v>
      </c>
      <c r="F12" s="152" t="s">
        <v>223</v>
      </c>
      <c r="G12" s="159"/>
      <c r="H12" s="158"/>
      <c r="I12" s="160"/>
      <c r="J12" s="158"/>
      <c r="K12" s="155"/>
      <c r="L12" s="161">
        <f>7805</f>
        <v>7805</v>
      </c>
      <c r="M12" s="168">
        <f t="shared" si="0"/>
        <v>12195</v>
      </c>
      <c r="N12" s="156" t="s">
        <v>224</v>
      </c>
      <c r="O12" s="158"/>
    </row>
    <row r="13" spans="1:15" s="157" customFormat="1" ht="33.75" customHeight="1">
      <c r="A13" s="152">
        <v>7</v>
      </c>
      <c r="B13" s="158" t="s">
        <v>60</v>
      </c>
      <c r="C13" s="178" t="s">
        <v>68</v>
      </c>
      <c r="D13" s="152" t="s">
        <v>17</v>
      </c>
      <c r="E13" s="161">
        <v>20000</v>
      </c>
      <c r="F13" s="152" t="s">
        <v>223</v>
      </c>
      <c r="G13" s="159"/>
      <c r="H13" s="158"/>
      <c r="I13" s="160"/>
      <c r="J13" s="158"/>
      <c r="K13" s="155"/>
      <c r="L13" s="161"/>
      <c r="M13" s="168">
        <f t="shared" si="0"/>
        <v>20000</v>
      </c>
      <c r="N13" s="156" t="s">
        <v>224</v>
      </c>
      <c r="O13" s="158"/>
    </row>
    <row r="14" spans="1:15" s="157" customFormat="1" ht="28.5">
      <c r="A14" s="189">
        <v>8</v>
      </c>
      <c r="B14" s="158" t="s">
        <v>44</v>
      </c>
      <c r="C14" s="178" t="s">
        <v>68</v>
      </c>
      <c r="D14" s="152" t="s">
        <v>17</v>
      </c>
      <c r="E14" s="161">
        <v>20000</v>
      </c>
      <c r="F14" s="152" t="s">
        <v>223</v>
      </c>
      <c r="G14" s="159"/>
      <c r="H14" s="158"/>
      <c r="I14" s="160"/>
      <c r="J14" s="158"/>
      <c r="K14" s="155"/>
      <c r="L14" s="161"/>
      <c r="M14" s="168">
        <f t="shared" si="0"/>
        <v>20000</v>
      </c>
      <c r="N14" s="156" t="s">
        <v>224</v>
      </c>
      <c r="O14" s="158" t="s">
        <v>209</v>
      </c>
    </row>
    <row r="15" spans="1:15" s="157" customFormat="1" ht="28.5">
      <c r="A15" s="152">
        <v>9</v>
      </c>
      <c r="B15" s="158" t="s">
        <v>216</v>
      </c>
      <c r="C15" s="178" t="s">
        <v>68</v>
      </c>
      <c r="D15" s="152" t="s">
        <v>17</v>
      </c>
      <c r="E15" s="161">
        <v>651508</v>
      </c>
      <c r="F15" s="152" t="s">
        <v>223</v>
      </c>
      <c r="G15" s="159"/>
      <c r="H15" s="158"/>
      <c r="I15" s="160"/>
      <c r="J15" s="158"/>
      <c r="K15" s="155"/>
      <c r="L15" s="161"/>
      <c r="M15" s="168">
        <f t="shared" si="0"/>
        <v>651508</v>
      </c>
      <c r="N15" s="156" t="s">
        <v>224</v>
      </c>
      <c r="O15" s="158" t="s">
        <v>209</v>
      </c>
    </row>
    <row r="16" spans="1:15" s="157" customFormat="1" ht="18">
      <c r="A16" s="152"/>
      <c r="B16" s="160"/>
      <c r="C16" s="178"/>
      <c r="D16" s="152"/>
      <c r="E16" s="161"/>
      <c r="F16" s="152"/>
      <c r="G16" s="159"/>
      <c r="H16" s="158"/>
      <c r="I16" s="160"/>
      <c r="J16" s="158"/>
      <c r="K16" s="155"/>
      <c r="L16" s="161"/>
      <c r="M16" s="154"/>
      <c r="N16" s="152"/>
      <c r="O16" s="195"/>
    </row>
    <row r="17" spans="1:15" s="157" customFormat="1" ht="18">
      <c r="A17" s="152"/>
      <c r="B17" s="160"/>
      <c r="C17" s="178"/>
      <c r="D17" s="152"/>
      <c r="E17" s="161"/>
      <c r="F17" s="152"/>
      <c r="G17" s="159"/>
      <c r="H17" s="158"/>
      <c r="I17" s="160"/>
      <c r="J17" s="158"/>
      <c r="K17" s="376"/>
      <c r="L17" s="161"/>
      <c r="M17" s="154"/>
      <c r="N17" s="152"/>
      <c r="O17" s="195"/>
    </row>
    <row r="18" spans="1:15" ht="22.5">
      <c r="A18" s="15"/>
      <c r="B18" s="19"/>
      <c r="C18" s="52"/>
      <c r="D18" s="15"/>
      <c r="E18" s="17"/>
      <c r="F18" s="15"/>
      <c r="G18" s="18"/>
      <c r="H18" s="16"/>
      <c r="I18" s="19"/>
      <c r="J18" s="16"/>
      <c r="K18" s="20"/>
      <c r="L18" s="17"/>
      <c r="M18" s="21"/>
      <c r="N18" s="15"/>
      <c r="O18" s="16"/>
    </row>
    <row r="19" spans="1:15" ht="18">
      <c r="A19" s="76"/>
      <c r="B19" s="403" t="s">
        <v>55</v>
      </c>
      <c r="C19" s="404"/>
      <c r="D19" s="405"/>
      <c r="E19" s="75">
        <f>SUM(E8:E18)</f>
        <v>1015508</v>
      </c>
      <c r="F19" s="406" t="s">
        <v>55</v>
      </c>
      <c r="G19" s="406"/>
      <c r="H19" s="406"/>
      <c r="I19" s="406"/>
      <c r="J19" s="406"/>
      <c r="K19" s="406"/>
      <c r="L19" s="241">
        <f>SUM(L8:L18)</f>
        <v>55715</v>
      </c>
      <c r="M19" s="75">
        <f>SUM(M8:M18)</f>
        <v>959793</v>
      </c>
      <c r="N19" s="105">
        <f>+E19-L19</f>
        <v>959793</v>
      </c>
      <c r="O19" s="84"/>
    </row>
    <row r="20" spans="1:15" ht="18">
      <c r="A20" s="86"/>
      <c r="B20" s="87"/>
      <c r="C20" s="87"/>
      <c r="D20" s="87"/>
      <c r="E20" s="88"/>
      <c r="F20" s="87"/>
      <c r="G20" s="87"/>
      <c r="H20" s="87"/>
      <c r="I20" s="87"/>
      <c r="J20" s="87"/>
      <c r="K20" s="87"/>
      <c r="L20" s="242"/>
      <c r="M20" s="88"/>
      <c r="N20" s="77"/>
      <c r="O20" s="19"/>
    </row>
    <row r="21" spans="1:15" ht="18">
      <c r="A21" s="86"/>
      <c r="B21" s="87"/>
      <c r="C21" s="87"/>
      <c r="D21" s="87"/>
      <c r="E21" s="88"/>
      <c r="F21" s="87"/>
      <c r="G21" s="87"/>
      <c r="H21" s="87"/>
      <c r="I21" s="87"/>
      <c r="J21" s="87"/>
      <c r="K21" s="87"/>
      <c r="L21" s="242"/>
      <c r="M21" s="88"/>
      <c r="N21" s="77"/>
      <c r="O21" s="19"/>
    </row>
    <row r="22" spans="1:15" ht="18">
      <c r="A22" s="19"/>
      <c r="B22" s="19" t="s">
        <v>21</v>
      </c>
      <c r="C22" s="396" t="s">
        <v>105</v>
      </c>
      <c r="D22" s="396"/>
      <c r="E22" s="396"/>
      <c r="F22" s="19" t="s">
        <v>82</v>
      </c>
      <c r="G22" s="19"/>
      <c r="H22" s="19"/>
      <c r="I22" s="19"/>
      <c r="J22" s="19"/>
      <c r="K22" s="19"/>
      <c r="L22" s="56" t="s">
        <v>24</v>
      </c>
      <c r="M22" s="19"/>
      <c r="N22" s="19"/>
      <c r="O22" s="19"/>
    </row>
    <row r="23" spans="1:15" ht="18">
      <c r="A23" s="19"/>
      <c r="B23" s="19" t="s">
        <v>25</v>
      </c>
      <c r="C23" s="111" t="s">
        <v>75</v>
      </c>
      <c r="D23" s="111"/>
      <c r="E23" s="111"/>
      <c r="F23" s="19" t="s">
        <v>103</v>
      </c>
      <c r="G23" s="19"/>
      <c r="H23" s="19"/>
      <c r="I23" s="19"/>
      <c r="J23" s="19"/>
      <c r="K23" s="19"/>
      <c r="L23" s="56" t="s">
        <v>28</v>
      </c>
      <c r="M23" s="19"/>
      <c r="N23" s="19"/>
      <c r="O23" s="19"/>
    </row>
    <row r="24" spans="1:15" ht="18">
      <c r="A24" s="19"/>
      <c r="B24" s="19" t="s">
        <v>29</v>
      </c>
      <c r="C24" s="111" t="s">
        <v>74</v>
      </c>
      <c r="D24" s="111"/>
      <c r="E24" s="111"/>
      <c r="F24" s="19" t="s">
        <v>104</v>
      </c>
      <c r="G24" s="19"/>
      <c r="H24" s="19"/>
      <c r="I24" s="19"/>
      <c r="J24" s="19"/>
      <c r="K24" s="19"/>
      <c r="L24" s="397" t="s">
        <v>32</v>
      </c>
      <c r="M24" s="397"/>
      <c r="N24" s="397"/>
      <c r="O24" s="397"/>
    </row>
    <row r="25" spans="1:15" ht="18">
      <c r="A25" s="19"/>
      <c r="B25" s="19"/>
      <c r="C25" s="111" t="s">
        <v>76</v>
      </c>
      <c r="D25" s="111"/>
      <c r="E25" s="111"/>
      <c r="F25" s="19"/>
      <c r="G25" s="19"/>
      <c r="H25" s="19"/>
      <c r="I25" s="19"/>
      <c r="J25" s="19"/>
      <c r="K25" s="19"/>
      <c r="L25" s="243"/>
      <c r="M25" s="100"/>
      <c r="N25" s="100"/>
      <c r="O25" s="100"/>
    </row>
    <row r="26" spans="1:15" ht="18">
      <c r="A26" s="19"/>
      <c r="B26" s="19"/>
      <c r="C26" s="19"/>
      <c r="D26" s="19"/>
      <c r="E26" s="36"/>
      <c r="F26" s="19"/>
      <c r="G26" s="19"/>
      <c r="H26" s="19"/>
      <c r="I26" s="19"/>
      <c r="J26" s="19"/>
      <c r="K26" s="19"/>
      <c r="L26" s="256"/>
      <c r="M26" s="330"/>
      <c r="N26" s="330"/>
      <c r="O26" s="330"/>
    </row>
    <row r="27" spans="1:15" ht="18">
      <c r="A27" s="411" t="s">
        <v>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8">
      <c r="A28" s="398" t="s">
        <v>33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</row>
    <row r="29" spans="1:15" ht="18">
      <c r="A29" s="399" t="s">
        <v>217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</row>
    <row r="30" spans="1:15" ht="18">
      <c r="A30" s="399" t="s">
        <v>42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</row>
    <row r="31" spans="1:15" ht="18">
      <c r="A31" s="400" t="s">
        <v>220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</row>
    <row r="32" spans="1:15" ht="18">
      <c r="A32" s="43" t="s">
        <v>3</v>
      </c>
      <c r="B32" s="1" t="s">
        <v>4</v>
      </c>
      <c r="C32" s="2" t="s">
        <v>5</v>
      </c>
      <c r="D32" s="1" t="s">
        <v>6</v>
      </c>
      <c r="E32" s="2" t="s">
        <v>7</v>
      </c>
      <c r="F32" s="1" t="s">
        <v>8</v>
      </c>
      <c r="G32" s="401" t="s">
        <v>9</v>
      </c>
      <c r="H32" s="402"/>
      <c r="I32" s="402"/>
      <c r="J32" s="402"/>
      <c r="K32" s="402"/>
      <c r="L32" s="239" t="s">
        <v>10</v>
      </c>
      <c r="M32" s="1" t="s">
        <v>11</v>
      </c>
      <c r="N32" s="1" t="s">
        <v>12</v>
      </c>
      <c r="O32" s="3" t="s">
        <v>13</v>
      </c>
    </row>
    <row r="33" spans="1:15" ht="18">
      <c r="A33" s="44"/>
      <c r="B33" s="4"/>
      <c r="C33" s="5" t="s">
        <v>14</v>
      </c>
      <c r="D33" s="4"/>
      <c r="E33" s="5"/>
      <c r="F33" s="4" t="s">
        <v>15</v>
      </c>
      <c r="G33" s="6">
        <v>1</v>
      </c>
      <c r="H33" s="6">
        <v>2</v>
      </c>
      <c r="I33" s="6">
        <v>3</v>
      </c>
      <c r="J33" s="6">
        <v>4</v>
      </c>
      <c r="K33" s="7">
        <v>5</v>
      </c>
      <c r="L33" s="240" t="s">
        <v>7</v>
      </c>
      <c r="M33" s="4" t="s">
        <v>7</v>
      </c>
      <c r="N33" s="4" t="s">
        <v>16</v>
      </c>
      <c r="O33" s="8"/>
    </row>
    <row r="34" spans="1:15" s="157" customFormat="1" ht="28.5">
      <c r="A34" s="152">
        <v>1</v>
      </c>
      <c r="B34" s="158" t="s">
        <v>19</v>
      </c>
      <c r="C34" s="178" t="s">
        <v>67</v>
      </c>
      <c r="D34" s="152" t="s">
        <v>17</v>
      </c>
      <c r="E34" s="161">
        <v>234000</v>
      </c>
      <c r="F34" s="152" t="s">
        <v>223</v>
      </c>
      <c r="G34" s="159"/>
      <c r="H34" s="158"/>
      <c r="I34" s="160"/>
      <c r="J34" s="158"/>
      <c r="K34" s="155"/>
      <c r="L34" s="377">
        <f>6500+6500+6500+6500+6500+6500+6500+6500+6500+6500+6500+6500+6500+6500+6500</f>
        <v>97500</v>
      </c>
      <c r="M34" s="197">
        <f>+E34-L34</f>
        <v>136500</v>
      </c>
      <c r="N34" s="156" t="s">
        <v>225</v>
      </c>
      <c r="O34" s="158"/>
    </row>
    <row r="35" spans="1:15" s="157" customFormat="1" ht="28.5">
      <c r="A35" s="189">
        <v>2</v>
      </c>
      <c r="B35" s="190" t="s">
        <v>43</v>
      </c>
      <c r="C35" s="178" t="s">
        <v>67</v>
      </c>
      <c r="D35" s="152" t="s">
        <v>17</v>
      </c>
      <c r="E35" s="161">
        <v>10000</v>
      </c>
      <c r="F35" s="152" t="s">
        <v>223</v>
      </c>
      <c r="G35" s="159"/>
      <c r="H35" s="158"/>
      <c r="I35" s="160"/>
      <c r="J35" s="158"/>
      <c r="K35" s="155"/>
      <c r="L35" s="377"/>
      <c r="M35" s="168">
        <f>+E35-L35</f>
        <v>10000</v>
      </c>
      <c r="N35" s="156" t="s">
        <v>225</v>
      </c>
      <c r="O35" s="158"/>
    </row>
    <row r="36" spans="1:15" s="157" customFormat="1" ht="28.5">
      <c r="A36" s="152">
        <v>3</v>
      </c>
      <c r="B36" s="158" t="s">
        <v>144</v>
      </c>
      <c r="C36" s="178" t="s">
        <v>67</v>
      </c>
      <c r="D36" s="152" t="s">
        <v>17</v>
      </c>
      <c r="E36" s="161">
        <v>55000</v>
      </c>
      <c r="F36" s="152" t="s">
        <v>223</v>
      </c>
      <c r="G36" s="159"/>
      <c r="H36" s="158"/>
      <c r="I36" s="160"/>
      <c r="J36" s="158"/>
      <c r="K36" s="155"/>
      <c r="L36" s="378">
        <f>4510+4400+4510+4510+4180</f>
        <v>22110</v>
      </c>
      <c r="M36" s="168">
        <f>+E36-L36</f>
        <v>32890</v>
      </c>
      <c r="N36" s="156" t="s">
        <v>225</v>
      </c>
      <c r="O36" s="158"/>
    </row>
    <row r="37" spans="1:15" s="157" customFormat="1" ht="28.5">
      <c r="A37" s="189">
        <v>4</v>
      </c>
      <c r="B37" s="158" t="s">
        <v>161</v>
      </c>
      <c r="C37" s="178" t="s">
        <v>67</v>
      </c>
      <c r="D37" s="152" t="s">
        <v>17</v>
      </c>
      <c r="E37" s="161">
        <v>5000</v>
      </c>
      <c r="F37" s="152" t="s">
        <v>223</v>
      </c>
      <c r="G37" s="159"/>
      <c r="H37" s="158"/>
      <c r="I37" s="160"/>
      <c r="J37" s="158"/>
      <c r="K37" s="155"/>
      <c r="L37" s="161"/>
      <c r="M37" s="168">
        <f>+E37-L37</f>
        <v>5000</v>
      </c>
      <c r="N37" s="156" t="s">
        <v>225</v>
      </c>
      <c r="O37" s="158"/>
    </row>
    <row r="38" spans="1:15" s="157" customFormat="1" ht="28.5">
      <c r="A38" s="152">
        <v>5</v>
      </c>
      <c r="B38" s="158" t="s">
        <v>46</v>
      </c>
      <c r="C38" s="178" t="s">
        <v>67</v>
      </c>
      <c r="D38" s="152" t="s">
        <v>17</v>
      </c>
      <c r="E38" s="161">
        <v>20000</v>
      </c>
      <c r="F38" s="152" t="s">
        <v>223</v>
      </c>
      <c r="G38" s="159"/>
      <c r="H38" s="158"/>
      <c r="I38" s="160"/>
      <c r="J38" s="158"/>
      <c r="K38" s="155"/>
      <c r="L38" s="161">
        <f>7805+1320+5200</f>
        <v>14325</v>
      </c>
      <c r="M38" s="168">
        <f>+E38-L39</f>
        <v>13920</v>
      </c>
      <c r="N38" s="156" t="s">
        <v>225</v>
      </c>
      <c r="O38" s="158"/>
    </row>
    <row r="39" spans="1:15" s="157" customFormat="1" ht="28.5">
      <c r="A39" s="152">
        <v>7</v>
      </c>
      <c r="B39" s="158" t="s">
        <v>60</v>
      </c>
      <c r="C39" s="178" t="s">
        <v>68</v>
      </c>
      <c r="D39" s="152" t="s">
        <v>17</v>
      </c>
      <c r="E39" s="161">
        <v>20000</v>
      </c>
      <c r="F39" s="152" t="s">
        <v>223</v>
      </c>
      <c r="G39" s="159"/>
      <c r="H39" s="158"/>
      <c r="I39" s="160"/>
      <c r="J39" s="158"/>
      <c r="K39" s="155"/>
      <c r="L39" s="161">
        <f>6080</f>
        <v>6080</v>
      </c>
      <c r="M39" s="168">
        <f>+E39-L39</f>
        <v>13920</v>
      </c>
      <c r="N39" s="156" t="s">
        <v>225</v>
      </c>
      <c r="O39" s="158"/>
    </row>
    <row r="40" spans="1:15" s="157" customFormat="1" ht="28.5">
      <c r="A40" s="189">
        <v>8</v>
      </c>
      <c r="B40" s="158" t="s">
        <v>44</v>
      </c>
      <c r="C40" s="178" t="s">
        <v>68</v>
      </c>
      <c r="D40" s="152" t="s">
        <v>17</v>
      </c>
      <c r="E40" s="161">
        <v>20000</v>
      </c>
      <c r="F40" s="152" t="s">
        <v>223</v>
      </c>
      <c r="G40" s="159"/>
      <c r="H40" s="158"/>
      <c r="I40" s="160"/>
      <c r="J40" s="158"/>
      <c r="K40" s="155"/>
      <c r="L40" s="161">
        <f>16044+1890</f>
        <v>17934</v>
      </c>
      <c r="M40" s="168">
        <f t="shared" ref="M40:M41" si="1">+E40-L40</f>
        <v>2066</v>
      </c>
      <c r="N40" s="156" t="s">
        <v>225</v>
      </c>
      <c r="O40" s="158" t="s">
        <v>209</v>
      </c>
    </row>
    <row r="41" spans="1:15" s="157" customFormat="1" ht="28.5">
      <c r="A41" s="152">
        <v>9</v>
      </c>
      <c r="B41" s="158" t="s">
        <v>216</v>
      </c>
      <c r="C41" s="178" t="s">
        <v>68</v>
      </c>
      <c r="D41" s="152" t="s">
        <v>17</v>
      </c>
      <c r="E41" s="161">
        <v>651508</v>
      </c>
      <c r="F41" s="152" t="s">
        <v>223</v>
      </c>
      <c r="G41" s="159"/>
      <c r="H41" s="158"/>
      <c r="I41" s="160"/>
      <c r="J41" s="158"/>
      <c r="K41" s="155"/>
      <c r="L41" s="161">
        <f>10922.8+31584+10659.6+31584+9593.64+28425.6</f>
        <v>122769.63999999998</v>
      </c>
      <c r="M41" s="168">
        <f t="shared" si="1"/>
        <v>528738.36</v>
      </c>
      <c r="N41" s="156" t="s">
        <v>225</v>
      </c>
      <c r="O41" s="158" t="s">
        <v>209</v>
      </c>
    </row>
    <row r="42" spans="1:15" s="157" customFormat="1" ht="18">
      <c r="A42" s="152"/>
      <c r="B42" s="160"/>
      <c r="C42" s="178"/>
      <c r="D42" s="152"/>
      <c r="E42" s="161"/>
      <c r="F42" s="152"/>
      <c r="G42" s="159"/>
      <c r="H42" s="158"/>
      <c r="I42" s="160"/>
      <c r="J42" s="158"/>
      <c r="K42" s="155"/>
      <c r="L42" s="161"/>
      <c r="M42" s="154"/>
      <c r="N42" s="152"/>
      <c r="O42" s="195"/>
    </row>
    <row r="43" spans="1:15" s="157" customFormat="1" ht="18">
      <c r="A43" s="152"/>
      <c r="B43" s="199"/>
      <c r="C43" s="178"/>
      <c r="D43" s="152"/>
      <c r="E43" s="161"/>
      <c r="F43" s="152"/>
      <c r="G43" s="159"/>
      <c r="H43" s="158"/>
      <c r="I43" s="160"/>
      <c r="J43" s="158"/>
      <c r="K43" s="155"/>
      <c r="L43" s="161"/>
      <c r="M43" s="168"/>
      <c r="N43" s="152"/>
      <c r="O43" s="158"/>
    </row>
    <row r="44" spans="1:15" ht="18">
      <c r="A44" s="76"/>
      <c r="B44" s="403" t="s">
        <v>55</v>
      </c>
      <c r="C44" s="404"/>
      <c r="D44" s="405"/>
      <c r="E44" s="75">
        <f>SUM(E34:E43)</f>
        <v>1015508</v>
      </c>
      <c r="F44" s="406" t="s">
        <v>55</v>
      </c>
      <c r="G44" s="406"/>
      <c r="H44" s="406"/>
      <c r="I44" s="406"/>
      <c r="J44" s="406"/>
      <c r="K44" s="406"/>
      <c r="L44" s="241">
        <f>SUM(L34:L43)</f>
        <v>280718.64</v>
      </c>
      <c r="M44" s="75">
        <f>SUM(M34:M43)</f>
        <v>743034.36</v>
      </c>
      <c r="N44" s="105">
        <f>+E44-L44</f>
        <v>734789.36</v>
      </c>
      <c r="O44" s="84"/>
    </row>
    <row r="45" spans="1:15" ht="18">
      <c r="A45" s="19"/>
      <c r="B45" s="19"/>
      <c r="C45" s="19"/>
      <c r="D45" s="19"/>
      <c r="E45" s="36"/>
      <c r="F45" s="19"/>
      <c r="G45" s="19"/>
      <c r="H45" s="19"/>
      <c r="I45" s="19"/>
      <c r="J45" s="19"/>
      <c r="K45" s="19"/>
      <c r="L45" s="56"/>
      <c r="M45" s="19"/>
      <c r="N45" s="78"/>
      <c r="O45" s="19"/>
    </row>
    <row r="46" spans="1:15" ht="18">
      <c r="A46" s="19"/>
      <c r="B46" s="19"/>
      <c r="C46" s="19"/>
      <c r="D46" s="19"/>
      <c r="E46" s="36"/>
      <c r="F46" s="19"/>
      <c r="G46" s="19"/>
      <c r="H46" s="19"/>
      <c r="I46" s="19"/>
      <c r="J46" s="19"/>
      <c r="K46" s="19"/>
      <c r="L46" s="56"/>
      <c r="M46" s="19"/>
      <c r="N46" s="78"/>
      <c r="O46" s="19"/>
    </row>
    <row r="47" spans="1:15" ht="18">
      <c r="A47" s="19"/>
      <c r="B47" s="19"/>
      <c r="C47" s="19"/>
      <c r="D47" s="19"/>
      <c r="E47" s="36"/>
      <c r="F47" s="19"/>
      <c r="G47" s="19"/>
      <c r="H47" s="19"/>
      <c r="I47" s="19"/>
      <c r="J47" s="19"/>
      <c r="K47" s="19"/>
      <c r="L47" s="56"/>
      <c r="M47" s="19"/>
      <c r="N47" s="78"/>
      <c r="O47" s="19"/>
    </row>
    <row r="48" spans="1:15" ht="18">
      <c r="A48" s="19"/>
      <c r="B48" s="19" t="s">
        <v>21</v>
      </c>
      <c r="C48" s="396" t="s">
        <v>105</v>
      </c>
      <c r="D48" s="396"/>
      <c r="E48" s="396"/>
      <c r="F48" s="19" t="s">
        <v>82</v>
      </c>
      <c r="G48" s="19"/>
      <c r="H48" s="19"/>
      <c r="I48" s="19"/>
      <c r="J48" s="19"/>
      <c r="K48" s="19"/>
      <c r="L48" s="56" t="s">
        <v>24</v>
      </c>
      <c r="M48" s="19"/>
      <c r="N48" s="19"/>
      <c r="O48" s="19"/>
    </row>
    <row r="49" spans="1:15" ht="18">
      <c r="A49" s="19"/>
      <c r="B49" s="19" t="s">
        <v>25</v>
      </c>
      <c r="C49" s="111" t="s">
        <v>75</v>
      </c>
      <c r="D49" s="111"/>
      <c r="E49" s="111"/>
      <c r="F49" s="19" t="s">
        <v>103</v>
      </c>
      <c r="G49" s="19"/>
      <c r="H49" s="19"/>
      <c r="I49" s="19"/>
      <c r="J49" s="19"/>
      <c r="K49" s="19"/>
      <c r="L49" s="56" t="s">
        <v>28</v>
      </c>
      <c r="M49" s="19"/>
      <c r="N49" s="19"/>
      <c r="O49" s="19"/>
    </row>
    <row r="50" spans="1:15" ht="18">
      <c r="A50" s="19"/>
      <c r="B50" s="19" t="s">
        <v>29</v>
      </c>
      <c r="C50" s="111" t="s">
        <v>74</v>
      </c>
      <c r="D50" s="111"/>
      <c r="E50" s="111"/>
      <c r="F50" s="19" t="s">
        <v>83</v>
      </c>
      <c r="G50" s="19"/>
      <c r="H50" s="19"/>
      <c r="I50" s="19"/>
      <c r="J50" s="19"/>
      <c r="K50" s="19"/>
      <c r="L50" s="397" t="s">
        <v>32</v>
      </c>
      <c r="M50" s="397"/>
      <c r="N50" s="397"/>
      <c r="O50" s="397"/>
    </row>
    <row r="51" spans="1:15" ht="18">
      <c r="A51" s="19"/>
      <c r="B51" s="19"/>
      <c r="C51" s="111" t="s">
        <v>76</v>
      </c>
      <c r="D51" s="111"/>
      <c r="E51" s="111"/>
      <c r="F51" s="19"/>
      <c r="G51" s="19"/>
      <c r="H51" s="19"/>
      <c r="I51" s="19"/>
      <c r="J51" s="19"/>
      <c r="K51" s="19"/>
      <c r="L51" s="243"/>
      <c r="M51" s="140"/>
      <c r="N51" s="140"/>
      <c r="O51" s="140"/>
    </row>
    <row r="52" spans="1:15" ht="18">
      <c r="A52" s="19"/>
      <c r="B52" s="19"/>
      <c r="C52" s="111"/>
      <c r="D52" s="111"/>
      <c r="E52" s="111"/>
      <c r="F52" s="19"/>
      <c r="G52" s="19"/>
      <c r="H52" s="19"/>
      <c r="I52" s="19"/>
      <c r="J52" s="19"/>
      <c r="K52" s="19"/>
      <c r="L52" s="256"/>
      <c r="M52" s="257"/>
      <c r="N52" s="257"/>
      <c r="O52" s="257"/>
    </row>
    <row r="53" spans="1:15" ht="18">
      <c r="A53" s="398" t="s">
        <v>0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</row>
    <row r="54" spans="1:15" ht="18">
      <c r="A54" s="398" t="s">
        <v>34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</row>
    <row r="55" spans="1:15" ht="18">
      <c r="A55" s="399" t="s">
        <v>217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</row>
    <row r="56" spans="1:15" ht="18">
      <c r="A56" s="399" t="s">
        <v>42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</row>
    <row r="57" spans="1:15" ht="18">
      <c r="A57" s="400" t="s">
        <v>221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</row>
    <row r="58" spans="1:15" ht="18">
      <c r="A58" s="43" t="s">
        <v>3</v>
      </c>
      <c r="B58" s="1" t="s">
        <v>4</v>
      </c>
      <c r="C58" s="2" t="s">
        <v>5</v>
      </c>
      <c r="D58" s="1" t="s">
        <v>6</v>
      </c>
      <c r="E58" s="2" t="s">
        <v>7</v>
      </c>
      <c r="F58" s="1" t="s">
        <v>8</v>
      </c>
      <c r="G58" s="401" t="s">
        <v>9</v>
      </c>
      <c r="H58" s="402"/>
      <c r="I58" s="402"/>
      <c r="J58" s="402"/>
      <c r="K58" s="402"/>
      <c r="L58" s="239" t="s">
        <v>10</v>
      </c>
      <c r="M58" s="1" t="s">
        <v>11</v>
      </c>
      <c r="N58" s="1" t="s">
        <v>12</v>
      </c>
      <c r="O58" s="3" t="s">
        <v>13</v>
      </c>
    </row>
    <row r="59" spans="1:15" ht="18">
      <c r="A59" s="44"/>
      <c r="B59" s="4"/>
      <c r="C59" s="5" t="s">
        <v>14</v>
      </c>
      <c r="D59" s="4"/>
      <c r="E59" s="5"/>
      <c r="F59" s="4" t="s">
        <v>15</v>
      </c>
      <c r="G59" s="6">
        <v>1</v>
      </c>
      <c r="H59" s="6">
        <v>2</v>
      </c>
      <c r="I59" s="6">
        <v>3</v>
      </c>
      <c r="J59" s="6">
        <v>4</v>
      </c>
      <c r="K59" s="7">
        <v>5</v>
      </c>
      <c r="L59" s="240" t="s">
        <v>7</v>
      </c>
      <c r="M59" s="4" t="s">
        <v>7</v>
      </c>
      <c r="N59" s="4" t="s">
        <v>16</v>
      </c>
      <c r="O59" s="8"/>
    </row>
    <row r="60" spans="1:15" s="157" customFormat="1" ht="28.5">
      <c r="A60" s="152">
        <v>1</v>
      </c>
      <c r="B60" s="158" t="s">
        <v>19</v>
      </c>
      <c r="C60" s="178" t="s">
        <v>67</v>
      </c>
      <c r="D60" s="152" t="s">
        <v>17</v>
      </c>
      <c r="E60" s="161">
        <v>234000</v>
      </c>
      <c r="F60" s="152" t="s">
        <v>223</v>
      </c>
      <c r="G60" s="159"/>
      <c r="H60" s="158"/>
      <c r="I60" s="160"/>
      <c r="J60" s="158"/>
      <c r="K60" s="155"/>
      <c r="L60" s="188"/>
      <c r="M60" s="197">
        <f>+E60-L60</f>
        <v>234000</v>
      </c>
      <c r="N60" s="156" t="s">
        <v>229</v>
      </c>
      <c r="O60" s="167"/>
    </row>
    <row r="61" spans="1:15" s="157" customFormat="1" ht="28.5">
      <c r="A61" s="189">
        <v>2</v>
      </c>
      <c r="B61" s="190" t="s">
        <v>43</v>
      </c>
      <c r="C61" s="178" t="s">
        <v>67</v>
      </c>
      <c r="D61" s="152" t="s">
        <v>17</v>
      </c>
      <c r="E61" s="161">
        <v>10000</v>
      </c>
      <c r="F61" s="152" t="s">
        <v>223</v>
      </c>
      <c r="G61" s="159"/>
      <c r="H61" s="158"/>
      <c r="I61" s="160"/>
      <c r="J61" s="158"/>
      <c r="K61" s="155"/>
      <c r="L61" s="196"/>
      <c r="M61" s="168">
        <f>+E61-L61</f>
        <v>10000</v>
      </c>
      <c r="N61" s="156" t="s">
        <v>229</v>
      </c>
      <c r="O61" s="158"/>
    </row>
    <row r="62" spans="1:15" s="157" customFormat="1" ht="28.5">
      <c r="A62" s="152">
        <v>3</v>
      </c>
      <c r="B62" s="158" t="s">
        <v>144</v>
      </c>
      <c r="C62" s="178" t="s">
        <v>67</v>
      </c>
      <c r="D62" s="152" t="s">
        <v>17</v>
      </c>
      <c r="E62" s="161">
        <v>55000</v>
      </c>
      <c r="F62" s="152" t="s">
        <v>223</v>
      </c>
      <c r="G62" s="159"/>
      <c r="H62" s="158"/>
      <c r="I62" s="160"/>
      <c r="J62" s="158"/>
      <c r="K62" s="155"/>
      <c r="L62" s="168"/>
      <c r="M62" s="168">
        <f>+E62-L62</f>
        <v>55000</v>
      </c>
      <c r="N62" s="156" t="s">
        <v>229</v>
      </c>
      <c r="O62" s="158"/>
    </row>
    <row r="63" spans="1:15" s="157" customFormat="1" ht="28.5">
      <c r="A63" s="189">
        <v>4</v>
      </c>
      <c r="B63" s="158" t="s">
        <v>161</v>
      </c>
      <c r="C63" s="178" t="s">
        <v>67</v>
      </c>
      <c r="D63" s="152" t="s">
        <v>17</v>
      </c>
      <c r="E63" s="161">
        <v>5000</v>
      </c>
      <c r="F63" s="152" t="s">
        <v>223</v>
      </c>
      <c r="G63" s="159"/>
      <c r="H63" s="158"/>
      <c r="I63" s="160"/>
      <c r="J63" s="158"/>
      <c r="K63" s="155"/>
      <c r="L63" s="161"/>
      <c r="M63" s="168">
        <f>+E63-L63</f>
        <v>5000</v>
      </c>
      <c r="N63" s="156" t="s">
        <v>229</v>
      </c>
      <c r="O63" s="158"/>
    </row>
    <row r="64" spans="1:15" s="157" customFormat="1" ht="28.5">
      <c r="A64" s="152">
        <v>5</v>
      </c>
      <c r="B64" s="158" t="s">
        <v>46</v>
      </c>
      <c r="C64" s="178" t="s">
        <v>67</v>
      </c>
      <c r="D64" s="152" t="s">
        <v>17</v>
      </c>
      <c r="E64" s="161">
        <v>20000</v>
      </c>
      <c r="F64" s="152" t="s">
        <v>223</v>
      </c>
      <c r="G64" s="159"/>
      <c r="H64" s="158"/>
      <c r="I64" s="160"/>
      <c r="J64" s="158"/>
      <c r="K64" s="155"/>
      <c r="L64" s="161"/>
      <c r="M64" s="168">
        <f>+E64-L65</f>
        <v>20000</v>
      </c>
      <c r="N64" s="156" t="s">
        <v>229</v>
      </c>
      <c r="O64" s="158"/>
    </row>
    <row r="65" spans="1:15" s="157" customFormat="1" ht="28.5">
      <c r="A65" s="152">
        <v>7</v>
      </c>
      <c r="B65" s="158" t="s">
        <v>60</v>
      </c>
      <c r="C65" s="178" t="s">
        <v>68</v>
      </c>
      <c r="D65" s="152" t="s">
        <v>17</v>
      </c>
      <c r="E65" s="161">
        <v>20000</v>
      </c>
      <c r="F65" s="152" t="s">
        <v>223</v>
      </c>
      <c r="G65" s="159"/>
      <c r="H65" s="158"/>
      <c r="I65" s="160"/>
      <c r="J65" s="158"/>
      <c r="K65" s="155"/>
      <c r="L65" s="161"/>
      <c r="M65" s="168">
        <f>+E65-L65</f>
        <v>20000</v>
      </c>
      <c r="N65" s="156" t="s">
        <v>229</v>
      </c>
      <c r="O65" s="158"/>
    </row>
    <row r="66" spans="1:15" s="157" customFormat="1" ht="28.5">
      <c r="A66" s="189">
        <v>8</v>
      </c>
      <c r="B66" s="158" t="s">
        <v>44</v>
      </c>
      <c r="C66" s="178" t="s">
        <v>68</v>
      </c>
      <c r="D66" s="152" t="s">
        <v>17</v>
      </c>
      <c r="E66" s="161">
        <v>20000</v>
      </c>
      <c r="F66" s="152" t="s">
        <v>223</v>
      </c>
      <c r="G66" s="159"/>
      <c r="H66" s="158"/>
      <c r="I66" s="160"/>
      <c r="J66" s="158"/>
      <c r="K66" s="155"/>
      <c r="L66" s="161"/>
      <c r="M66" s="168">
        <f t="shared" ref="M66:M67" si="2">+E66-L66</f>
        <v>20000</v>
      </c>
      <c r="N66" s="156" t="s">
        <v>229</v>
      </c>
      <c r="O66" s="158" t="s">
        <v>209</v>
      </c>
    </row>
    <row r="67" spans="1:15" s="157" customFormat="1" ht="28.5">
      <c r="A67" s="152">
        <v>9</v>
      </c>
      <c r="B67" s="158" t="s">
        <v>216</v>
      </c>
      <c r="C67" s="178" t="s">
        <v>68</v>
      </c>
      <c r="D67" s="152" t="s">
        <v>17</v>
      </c>
      <c r="E67" s="161">
        <v>651508</v>
      </c>
      <c r="F67" s="152" t="s">
        <v>223</v>
      </c>
      <c r="G67" s="159"/>
      <c r="H67" s="158"/>
      <c r="I67" s="160"/>
      <c r="J67" s="158"/>
      <c r="K67" s="155"/>
      <c r="L67" s="161"/>
      <c r="M67" s="168">
        <f t="shared" si="2"/>
        <v>651508</v>
      </c>
      <c r="N67" s="156" t="s">
        <v>229</v>
      </c>
      <c r="O67" s="158" t="s">
        <v>209</v>
      </c>
    </row>
    <row r="68" spans="1:15" s="157" customFormat="1" ht="18">
      <c r="A68" s="152"/>
      <c r="B68" s="160"/>
      <c r="C68" s="178"/>
      <c r="D68" s="152"/>
      <c r="E68" s="161"/>
      <c r="F68" s="152"/>
      <c r="G68" s="159"/>
      <c r="H68" s="158"/>
      <c r="I68" s="160"/>
      <c r="J68" s="158"/>
      <c r="K68" s="155"/>
      <c r="L68" s="161"/>
      <c r="M68" s="154"/>
      <c r="N68" s="152"/>
      <c r="O68" s="195"/>
    </row>
    <row r="69" spans="1:15" s="157" customFormat="1" ht="18">
      <c r="A69" s="152"/>
      <c r="B69" s="199"/>
      <c r="C69" s="178"/>
      <c r="D69" s="152"/>
      <c r="E69" s="161"/>
      <c r="F69" s="152"/>
      <c r="G69" s="159"/>
      <c r="H69" s="158"/>
      <c r="I69" s="160"/>
      <c r="J69" s="158"/>
      <c r="K69" s="155"/>
      <c r="L69" s="161"/>
      <c r="M69" s="168"/>
      <c r="N69" s="152"/>
      <c r="O69" s="158"/>
    </row>
    <row r="70" spans="1:15" s="157" customFormat="1" ht="18">
      <c r="A70" s="189"/>
      <c r="B70" s="200"/>
      <c r="C70" s="178"/>
      <c r="D70" s="152"/>
      <c r="E70" s="161"/>
      <c r="F70" s="152"/>
      <c r="G70" s="159"/>
      <c r="H70" s="158"/>
      <c r="I70" s="160"/>
      <c r="J70" s="158"/>
      <c r="K70" s="155"/>
      <c r="L70" s="161"/>
      <c r="M70" s="168"/>
      <c r="N70" s="152"/>
      <c r="O70" s="158"/>
    </row>
    <row r="71" spans="1:15" ht="18">
      <c r="A71" s="76"/>
      <c r="B71" s="403" t="s">
        <v>55</v>
      </c>
      <c r="C71" s="404"/>
      <c r="D71" s="405"/>
      <c r="E71" s="75">
        <f>SUM(E60:E70)</f>
        <v>1015508</v>
      </c>
      <c r="F71" s="406" t="s">
        <v>55</v>
      </c>
      <c r="G71" s="406"/>
      <c r="H71" s="406"/>
      <c r="I71" s="406"/>
      <c r="J71" s="406"/>
      <c r="K71" s="406"/>
      <c r="L71" s="241">
        <f>SUM(L60:L69)</f>
        <v>0</v>
      </c>
      <c r="M71" s="75">
        <f>SUM(M60:M70)</f>
        <v>1015508</v>
      </c>
      <c r="N71" s="105">
        <f>+E71-L71</f>
        <v>1015508</v>
      </c>
      <c r="O71" s="84"/>
    </row>
    <row r="72" spans="1:15" ht="18">
      <c r="A72" s="86"/>
      <c r="B72" s="87"/>
      <c r="C72" s="87"/>
      <c r="D72" s="87"/>
      <c r="E72" s="88"/>
      <c r="F72" s="87"/>
      <c r="G72" s="87"/>
      <c r="H72" s="87"/>
      <c r="I72" s="87"/>
      <c r="J72" s="87"/>
      <c r="K72" s="87"/>
      <c r="L72" s="242"/>
      <c r="M72" s="88"/>
      <c r="N72" s="77"/>
      <c r="O72" s="19"/>
    </row>
    <row r="73" spans="1:15" ht="18">
      <c r="A73" s="19"/>
      <c r="B73" s="19"/>
      <c r="C73" s="19"/>
      <c r="D73" s="19"/>
      <c r="E73" s="36"/>
      <c r="F73" s="19"/>
      <c r="G73" s="19"/>
      <c r="H73" s="19"/>
      <c r="I73" s="19"/>
      <c r="J73" s="19"/>
      <c r="K73" s="19"/>
      <c r="L73" s="56"/>
      <c r="M73" s="19"/>
      <c r="N73" s="19"/>
      <c r="O73" s="19"/>
    </row>
    <row r="74" spans="1:15" ht="18">
      <c r="A74" s="19"/>
      <c r="B74" s="19" t="s">
        <v>21</v>
      </c>
      <c r="C74" s="396" t="s">
        <v>105</v>
      </c>
      <c r="D74" s="396"/>
      <c r="E74" s="396"/>
      <c r="F74" s="19" t="s">
        <v>84</v>
      </c>
      <c r="G74" s="19"/>
      <c r="H74" s="19"/>
      <c r="I74" s="19"/>
      <c r="J74" s="19"/>
      <c r="K74" s="19"/>
      <c r="L74" s="56" t="s">
        <v>108</v>
      </c>
      <c r="M74" s="19"/>
      <c r="N74" s="19"/>
      <c r="O74" s="19"/>
    </row>
    <row r="75" spans="1:15" ht="18">
      <c r="A75" s="19"/>
      <c r="B75" s="19" t="s">
        <v>25</v>
      </c>
      <c r="C75" s="111" t="s">
        <v>75</v>
      </c>
      <c r="D75" s="111"/>
      <c r="E75" s="111"/>
      <c r="F75" s="19" t="s">
        <v>107</v>
      </c>
      <c r="G75" s="19"/>
      <c r="H75" s="19"/>
      <c r="I75" s="19"/>
      <c r="J75" s="19"/>
      <c r="K75" s="19"/>
      <c r="L75" s="56" t="s">
        <v>28</v>
      </c>
      <c r="M75" s="19"/>
      <c r="N75" s="19"/>
      <c r="O75" s="19"/>
    </row>
    <row r="76" spans="1:15" ht="18">
      <c r="A76" s="19"/>
      <c r="B76" s="19" t="s">
        <v>29</v>
      </c>
      <c r="C76" s="111" t="s">
        <v>74</v>
      </c>
      <c r="D76" s="111"/>
      <c r="E76" s="111"/>
      <c r="F76" s="19" t="s">
        <v>106</v>
      </c>
      <c r="G76" s="19"/>
      <c r="H76" s="19"/>
      <c r="I76" s="19"/>
      <c r="J76" s="19"/>
      <c r="K76" s="19"/>
      <c r="L76" s="397" t="s">
        <v>32</v>
      </c>
      <c r="M76" s="397"/>
      <c r="N76" s="397"/>
      <c r="O76" s="397"/>
    </row>
    <row r="77" spans="1:15" ht="18">
      <c r="A77" s="19"/>
      <c r="B77" s="19"/>
      <c r="C77" s="111" t="s">
        <v>76</v>
      </c>
      <c r="D77" s="111"/>
      <c r="E77" s="111"/>
      <c r="F77" s="19"/>
      <c r="G77" s="19"/>
      <c r="H77" s="19"/>
      <c r="I77" s="19"/>
      <c r="J77" s="19"/>
      <c r="K77" s="19"/>
      <c r="L77" s="243"/>
      <c r="M77" s="140"/>
      <c r="N77" s="140"/>
      <c r="O77" s="140"/>
    </row>
    <row r="78" spans="1:15" ht="18">
      <c r="A78" s="19"/>
      <c r="B78" s="19"/>
      <c r="C78" s="111"/>
      <c r="D78" s="111"/>
      <c r="E78" s="111"/>
      <c r="F78" s="19"/>
      <c r="G78" s="19"/>
      <c r="H78" s="19"/>
      <c r="I78" s="19"/>
      <c r="J78" s="19"/>
      <c r="K78" s="19"/>
      <c r="L78" s="256"/>
      <c r="M78" s="257"/>
      <c r="N78" s="257"/>
      <c r="O78" s="257"/>
    </row>
    <row r="79" spans="1:15" ht="18">
      <c r="A79" s="398" t="s">
        <v>0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</row>
    <row r="80" spans="1:15" ht="18">
      <c r="A80" s="398" t="s">
        <v>35</v>
      </c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</row>
    <row r="81" spans="1:15" ht="18">
      <c r="A81" s="399" t="s">
        <v>217</v>
      </c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</row>
    <row r="82" spans="1:15" ht="18">
      <c r="A82" s="399" t="s">
        <v>42</v>
      </c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</row>
    <row r="83" spans="1:15" ht="18">
      <c r="A83" s="400" t="s">
        <v>222</v>
      </c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</row>
    <row r="84" spans="1:15" ht="18">
      <c r="A84" s="43" t="s">
        <v>3</v>
      </c>
      <c r="B84" s="1" t="s">
        <v>4</v>
      </c>
      <c r="C84" s="2" t="s">
        <v>5</v>
      </c>
      <c r="D84" s="1" t="s">
        <v>6</v>
      </c>
      <c r="E84" s="2" t="s">
        <v>7</v>
      </c>
      <c r="F84" s="1" t="s">
        <v>8</v>
      </c>
      <c r="G84" s="401" t="s">
        <v>9</v>
      </c>
      <c r="H84" s="402"/>
      <c r="I84" s="402"/>
      <c r="J84" s="402"/>
      <c r="K84" s="402"/>
      <c r="L84" s="239" t="s">
        <v>10</v>
      </c>
      <c r="M84" s="1" t="s">
        <v>11</v>
      </c>
      <c r="N84" s="1" t="s">
        <v>12</v>
      </c>
      <c r="O84" s="3" t="s">
        <v>13</v>
      </c>
    </row>
    <row r="85" spans="1:15" ht="18">
      <c r="A85" s="44"/>
      <c r="B85" s="4"/>
      <c r="C85" s="5" t="s">
        <v>14</v>
      </c>
      <c r="D85" s="4"/>
      <c r="E85" s="5"/>
      <c r="F85" s="4" t="s">
        <v>15</v>
      </c>
      <c r="G85" s="6">
        <v>1</v>
      </c>
      <c r="H85" s="6">
        <v>2</v>
      </c>
      <c r="I85" s="6">
        <v>3</v>
      </c>
      <c r="J85" s="6">
        <v>4</v>
      </c>
      <c r="K85" s="7">
        <v>5</v>
      </c>
      <c r="L85" s="240" t="s">
        <v>7</v>
      </c>
      <c r="M85" s="4" t="s">
        <v>7</v>
      </c>
      <c r="N85" s="4" t="s">
        <v>16</v>
      </c>
      <c r="O85" s="8"/>
    </row>
    <row r="86" spans="1:15" s="157" customFormat="1" ht="28.5">
      <c r="A86" s="152">
        <v>1</v>
      </c>
      <c r="B86" s="158" t="s">
        <v>19</v>
      </c>
      <c r="C86" s="178" t="s">
        <v>67</v>
      </c>
      <c r="D86" s="152" t="s">
        <v>17</v>
      </c>
      <c r="E86" s="161">
        <v>234000</v>
      </c>
      <c r="F86" s="152" t="s">
        <v>223</v>
      </c>
      <c r="G86" s="159"/>
      <c r="H86" s="158"/>
      <c r="I86" s="160"/>
      <c r="J86" s="158"/>
      <c r="K86" s="155"/>
      <c r="L86" s="188"/>
      <c r="M86" s="197">
        <f>+E86-L86</f>
        <v>234000</v>
      </c>
      <c r="N86" s="156" t="s">
        <v>230</v>
      </c>
      <c r="O86" s="167"/>
    </row>
    <row r="87" spans="1:15" s="157" customFormat="1" ht="28.5">
      <c r="A87" s="189">
        <v>2</v>
      </c>
      <c r="B87" s="190" t="s">
        <v>43</v>
      </c>
      <c r="C87" s="178" t="s">
        <v>67</v>
      </c>
      <c r="D87" s="152" t="s">
        <v>17</v>
      </c>
      <c r="E87" s="161">
        <v>10000</v>
      </c>
      <c r="F87" s="152" t="s">
        <v>223</v>
      </c>
      <c r="G87" s="159"/>
      <c r="H87" s="158"/>
      <c r="I87" s="160"/>
      <c r="J87" s="158"/>
      <c r="K87" s="155"/>
      <c r="L87" s="196"/>
      <c r="M87" s="168">
        <f>+E87-L87</f>
        <v>10000</v>
      </c>
      <c r="N87" s="156" t="s">
        <v>230</v>
      </c>
      <c r="O87" s="158"/>
    </row>
    <row r="88" spans="1:15" s="157" customFormat="1" ht="28.5">
      <c r="A88" s="152">
        <v>3</v>
      </c>
      <c r="B88" s="158" t="s">
        <v>144</v>
      </c>
      <c r="C88" s="178" t="s">
        <v>67</v>
      </c>
      <c r="D88" s="152" t="s">
        <v>17</v>
      </c>
      <c r="E88" s="161">
        <v>55000</v>
      </c>
      <c r="F88" s="152" t="s">
        <v>223</v>
      </c>
      <c r="G88" s="159"/>
      <c r="H88" s="158"/>
      <c r="I88" s="160"/>
      <c r="J88" s="158"/>
      <c r="K88" s="155"/>
      <c r="L88" s="168"/>
      <c r="M88" s="168">
        <f>+E88-L88</f>
        <v>55000</v>
      </c>
      <c r="N88" s="156" t="s">
        <v>230</v>
      </c>
      <c r="O88" s="158"/>
    </row>
    <row r="89" spans="1:15" s="157" customFormat="1" ht="28.5">
      <c r="A89" s="189">
        <v>4</v>
      </c>
      <c r="B89" s="158" t="s">
        <v>161</v>
      </c>
      <c r="C89" s="178" t="s">
        <v>67</v>
      </c>
      <c r="D89" s="152" t="s">
        <v>17</v>
      </c>
      <c r="E89" s="161">
        <v>5000</v>
      </c>
      <c r="F89" s="152" t="s">
        <v>223</v>
      </c>
      <c r="G89" s="159"/>
      <c r="H89" s="158"/>
      <c r="I89" s="160"/>
      <c r="J89" s="158"/>
      <c r="K89" s="155"/>
      <c r="L89" s="161"/>
      <c r="M89" s="168">
        <f>+E89-L89</f>
        <v>5000</v>
      </c>
      <c r="N89" s="156" t="s">
        <v>230</v>
      </c>
      <c r="O89" s="158"/>
    </row>
    <row r="90" spans="1:15" s="157" customFormat="1" ht="28.5">
      <c r="A90" s="152">
        <v>5</v>
      </c>
      <c r="B90" s="158" t="s">
        <v>46</v>
      </c>
      <c r="C90" s="178" t="s">
        <v>67</v>
      </c>
      <c r="D90" s="152" t="s">
        <v>17</v>
      </c>
      <c r="E90" s="161">
        <v>20000</v>
      </c>
      <c r="F90" s="152" t="s">
        <v>223</v>
      </c>
      <c r="G90" s="159"/>
      <c r="H90" s="158"/>
      <c r="I90" s="160"/>
      <c r="J90" s="158"/>
      <c r="K90" s="155"/>
      <c r="L90" s="161"/>
      <c r="M90" s="168">
        <f>+E90-L91</f>
        <v>20000</v>
      </c>
      <c r="N90" s="156" t="s">
        <v>230</v>
      </c>
      <c r="O90" s="158"/>
    </row>
    <row r="91" spans="1:15" s="157" customFormat="1" ht="28.5">
      <c r="A91" s="152">
        <v>7</v>
      </c>
      <c r="B91" s="158" t="s">
        <v>60</v>
      </c>
      <c r="C91" s="178" t="s">
        <v>68</v>
      </c>
      <c r="D91" s="152" t="s">
        <v>17</v>
      </c>
      <c r="E91" s="161">
        <v>20000</v>
      </c>
      <c r="F91" s="152" t="s">
        <v>223</v>
      </c>
      <c r="G91" s="159"/>
      <c r="H91" s="158"/>
      <c r="I91" s="160"/>
      <c r="J91" s="158"/>
      <c r="K91" s="155"/>
      <c r="L91" s="161"/>
      <c r="M91" s="168">
        <f>+E91-L91</f>
        <v>20000</v>
      </c>
      <c r="N91" s="156" t="s">
        <v>230</v>
      </c>
      <c r="O91" s="158"/>
    </row>
    <row r="92" spans="1:15" s="157" customFormat="1" ht="28.5">
      <c r="A92" s="189">
        <v>8</v>
      </c>
      <c r="B92" s="158" t="s">
        <v>44</v>
      </c>
      <c r="C92" s="178" t="s">
        <v>68</v>
      </c>
      <c r="D92" s="152" t="s">
        <v>17</v>
      </c>
      <c r="E92" s="161">
        <v>20000</v>
      </c>
      <c r="F92" s="152" t="s">
        <v>223</v>
      </c>
      <c r="G92" s="159"/>
      <c r="H92" s="158"/>
      <c r="I92" s="160"/>
      <c r="J92" s="158"/>
      <c r="K92" s="155"/>
      <c r="L92" s="161"/>
      <c r="M92" s="168">
        <f t="shared" ref="M92:M93" si="3">+E92-L92</f>
        <v>20000</v>
      </c>
      <c r="N92" s="156" t="s">
        <v>230</v>
      </c>
      <c r="O92" s="158" t="s">
        <v>209</v>
      </c>
    </row>
    <row r="93" spans="1:15" s="157" customFormat="1" ht="28.5">
      <c r="A93" s="152">
        <v>9</v>
      </c>
      <c r="B93" s="158" t="s">
        <v>216</v>
      </c>
      <c r="C93" s="178" t="s">
        <v>68</v>
      </c>
      <c r="D93" s="152" t="s">
        <v>17</v>
      </c>
      <c r="E93" s="161">
        <v>651508</v>
      </c>
      <c r="F93" s="152" t="s">
        <v>223</v>
      </c>
      <c r="G93" s="159"/>
      <c r="H93" s="158"/>
      <c r="I93" s="160"/>
      <c r="J93" s="158"/>
      <c r="K93" s="155"/>
      <c r="L93" s="161"/>
      <c r="M93" s="168">
        <f t="shared" si="3"/>
        <v>651508</v>
      </c>
      <c r="N93" s="156" t="s">
        <v>230</v>
      </c>
      <c r="O93" s="158" t="s">
        <v>209</v>
      </c>
    </row>
    <row r="94" spans="1:15" s="157" customFormat="1" ht="18">
      <c r="A94" s="152"/>
      <c r="B94" s="160"/>
      <c r="C94" s="178"/>
      <c r="D94" s="152"/>
      <c r="E94" s="161"/>
      <c r="F94" s="152"/>
      <c r="G94" s="159"/>
      <c r="H94" s="158"/>
      <c r="I94" s="160"/>
      <c r="J94" s="158"/>
      <c r="K94" s="155"/>
      <c r="L94" s="161"/>
      <c r="M94" s="154"/>
      <c r="N94" s="152"/>
      <c r="O94" s="195"/>
    </row>
    <row r="95" spans="1:15" s="157" customFormat="1" ht="18">
      <c r="A95" s="152"/>
      <c r="B95" s="199"/>
      <c r="C95" s="178"/>
      <c r="D95" s="152"/>
      <c r="E95" s="161"/>
      <c r="F95" s="152"/>
      <c r="G95" s="159"/>
      <c r="H95" s="158"/>
      <c r="I95" s="160"/>
      <c r="J95" s="158"/>
      <c r="K95" s="155"/>
      <c r="L95" s="161"/>
      <c r="M95" s="168"/>
      <c r="N95" s="152"/>
      <c r="O95" s="158"/>
    </row>
    <row r="96" spans="1:15" s="157" customFormat="1" ht="18">
      <c r="A96" s="189"/>
      <c r="B96" s="200"/>
      <c r="C96" s="178"/>
      <c r="D96" s="152"/>
      <c r="E96" s="161"/>
      <c r="F96" s="152"/>
      <c r="G96" s="159"/>
      <c r="H96" s="158"/>
      <c r="I96" s="160"/>
      <c r="J96" s="158"/>
      <c r="K96" s="155"/>
      <c r="L96" s="161"/>
      <c r="M96" s="168"/>
      <c r="N96" s="152"/>
      <c r="O96" s="158"/>
    </row>
    <row r="97" spans="1:15" ht="18">
      <c r="A97" s="76"/>
      <c r="B97" s="403" t="s">
        <v>55</v>
      </c>
      <c r="C97" s="404"/>
      <c r="D97" s="405"/>
      <c r="E97" s="75">
        <f>SUM(E86:E96)</f>
        <v>1015508</v>
      </c>
      <c r="F97" s="406" t="s">
        <v>55</v>
      </c>
      <c r="G97" s="406"/>
      <c r="H97" s="406"/>
      <c r="I97" s="406"/>
      <c r="J97" s="406"/>
      <c r="K97" s="406"/>
      <c r="L97" s="241">
        <f>SUM(L86:L95)</f>
        <v>0</v>
      </c>
      <c r="M97" s="75">
        <f>SUM(M86:M96)</f>
        <v>1015508</v>
      </c>
      <c r="N97" s="105">
        <f>+E97-L97</f>
        <v>1015508</v>
      </c>
      <c r="O97" s="84"/>
    </row>
    <row r="98" spans="1:15" ht="18">
      <c r="A98" s="86"/>
      <c r="B98" s="87"/>
      <c r="C98" s="87"/>
      <c r="D98" s="87"/>
      <c r="E98" s="88"/>
      <c r="F98" s="87"/>
      <c r="G98" s="87"/>
      <c r="H98" s="87"/>
      <c r="I98" s="87"/>
      <c r="J98" s="87"/>
      <c r="K98" s="87"/>
      <c r="L98" s="242"/>
      <c r="M98" s="88"/>
      <c r="N98" s="77"/>
      <c r="O98" s="19"/>
    </row>
    <row r="99" spans="1:15" ht="18">
      <c r="A99" s="86"/>
      <c r="B99" s="87"/>
      <c r="C99" s="87"/>
      <c r="D99" s="87"/>
      <c r="E99" s="88"/>
      <c r="F99" s="87"/>
      <c r="G99" s="87"/>
      <c r="H99" s="87"/>
      <c r="I99" s="87"/>
      <c r="J99" s="87"/>
      <c r="K99" s="87"/>
      <c r="L99" s="242"/>
      <c r="M99" s="88"/>
      <c r="N99" s="77"/>
      <c r="O99" s="19"/>
    </row>
    <row r="100" spans="1:15" ht="18">
      <c r="A100" s="19"/>
      <c r="B100" s="19" t="s">
        <v>21</v>
      </c>
      <c r="C100" s="396" t="s">
        <v>105</v>
      </c>
      <c r="D100" s="396"/>
      <c r="E100" s="396"/>
      <c r="F100" s="19" t="s">
        <v>82</v>
      </c>
      <c r="G100" s="19"/>
      <c r="H100" s="19"/>
      <c r="I100" s="19"/>
      <c r="J100" s="19"/>
      <c r="K100" s="19"/>
      <c r="L100" s="56" t="s">
        <v>24</v>
      </c>
      <c r="M100" s="19"/>
      <c r="N100" s="19"/>
      <c r="O100" s="19"/>
    </row>
    <row r="101" spans="1:15" ht="18">
      <c r="A101" s="19"/>
      <c r="B101" s="19" t="s">
        <v>25</v>
      </c>
      <c r="C101" s="111" t="s">
        <v>75</v>
      </c>
      <c r="D101" s="111"/>
      <c r="E101" s="111"/>
      <c r="F101" s="19" t="s">
        <v>85</v>
      </c>
      <c r="G101" s="19"/>
      <c r="H101" s="19"/>
      <c r="I101" s="19"/>
      <c r="J101" s="19"/>
      <c r="K101" s="19"/>
      <c r="L101" s="56" t="s">
        <v>28</v>
      </c>
      <c r="M101" s="19"/>
      <c r="N101" s="19"/>
      <c r="O101" s="19"/>
    </row>
    <row r="102" spans="1:15" ht="18">
      <c r="A102" s="19"/>
      <c r="B102" s="19" t="s">
        <v>29</v>
      </c>
      <c r="C102" s="111" t="s">
        <v>74</v>
      </c>
      <c r="D102" s="111"/>
      <c r="E102" s="111"/>
      <c r="F102" s="19" t="s">
        <v>79</v>
      </c>
      <c r="G102" s="19"/>
      <c r="H102" s="19"/>
      <c r="I102" s="19"/>
      <c r="J102" s="19"/>
      <c r="K102" s="19"/>
      <c r="L102" s="397" t="s">
        <v>32</v>
      </c>
      <c r="M102" s="397"/>
      <c r="N102" s="397"/>
      <c r="O102" s="397"/>
    </row>
    <row r="103" spans="1:15" ht="18">
      <c r="A103" s="19"/>
      <c r="B103" s="19"/>
      <c r="C103" s="111" t="s">
        <v>76</v>
      </c>
      <c r="D103" s="111"/>
      <c r="E103" s="111"/>
      <c r="F103" s="19"/>
      <c r="G103" s="19"/>
      <c r="H103" s="19"/>
      <c r="I103" s="19"/>
      <c r="J103" s="19"/>
      <c r="K103" s="19"/>
      <c r="L103" s="243"/>
      <c r="M103" s="42"/>
      <c r="N103" s="42"/>
      <c r="O103" s="42"/>
    </row>
    <row r="104" spans="1:15" ht="18">
      <c r="A104" s="19"/>
      <c r="B104" s="19"/>
      <c r="C104" s="19"/>
      <c r="D104" s="19"/>
      <c r="E104" s="36"/>
      <c r="F104" s="19"/>
      <c r="G104" s="19"/>
      <c r="H104" s="19"/>
      <c r="I104" s="19"/>
      <c r="J104" s="19"/>
      <c r="K104" s="19"/>
      <c r="L104" s="243"/>
      <c r="M104" s="42"/>
      <c r="N104" s="42"/>
      <c r="O104" s="42"/>
    </row>
  </sheetData>
  <mergeCells count="40">
    <mergeCell ref="F44:K44"/>
    <mergeCell ref="B71:D71"/>
    <mergeCell ref="F71:K71"/>
    <mergeCell ref="B97:D97"/>
    <mergeCell ref="F97:K97"/>
    <mergeCell ref="A54:O54"/>
    <mergeCell ref="A55:O55"/>
    <mergeCell ref="A56:O56"/>
    <mergeCell ref="A57:O57"/>
    <mergeCell ref="G58:K58"/>
    <mergeCell ref="C74:E74"/>
    <mergeCell ref="G6:K6"/>
    <mergeCell ref="C22:E22"/>
    <mergeCell ref="L24:O24"/>
    <mergeCell ref="A28:O28"/>
    <mergeCell ref="A29:O29"/>
    <mergeCell ref="A27:O27"/>
    <mergeCell ref="B19:D19"/>
    <mergeCell ref="F19:K19"/>
    <mergeCell ref="A1:O1"/>
    <mergeCell ref="A2:O2"/>
    <mergeCell ref="A3:O3"/>
    <mergeCell ref="A4:O4"/>
    <mergeCell ref="A5:O5"/>
    <mergeCell ref="C100:E100"/>
    <mergeCell ref="L102:O102"/>
    <mergeCell ref="G84:K84"/>
    <mergeCell ref="A30:O30"/>
    <mergeCell ref="A31:O31"/>
    <mergeCell ref="A83:O83"/>
    <mergeCell ref="A82:O82"/>
    <mergeCell ref="A81:O81"/>
    <mergeCell ref="A80:O80"/>
    <mergeCell ref="A79:O79"/>
    <mergeCell ref="L76:O76"/>
    <mergeCell ref="G32:K32"/>
    <mergeCell ref="C48:E48"/>
    <mergeCell ref="L50:O50"/>
    <mergeCell ref="A53:O53"/>
    <mergeCell ref="B44:D44"/>
  </mergeCells>
  <pageMargins left="0.23622047244094491" right="0.23622047244094491" top="0.15748031496062992" bottom="0.19685039370078741" header="0.31496062992125984" footer="0.31496062992125984"/>
  <pageSetup paperSize="9" orientation="landscape" r:id="rId1"/>
  <ignoredErrors>
    <ignoredError sqref="M38 M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opLeftCell="A88" workbookViewId="0">
      <selection activeCell="L98" sqref="L98"/>
    </sheetView>
  </sheetViews>
  <sheetFormatPr defaultRowHeight="14.25"/>
  <cols>
    <col min="1" max="1" width="4.875" customWidth="1"/>
    <col min="2" max="2" width="27.5" customWidth="1"/>
    <col min="3" max="3" width="10.5" customWidth="1"/>
    <col min="4" max="4" width="8.625" customWidth="1"/>
    <col min="5" max="5" width="10.25" customWidth="1"/>
    <col min="6" max="6" width="10.625" customWidth="1"/>
    <col min="7" max="11" width="3.25" customWidth="1"/>
    <col min="12" max="12" width="10.625" style="244" customWidth="1"/>
    <col min="13" max="13" width="10.25" style="244" customWidth="1"/>
    <col min="14" max="14" width="10.5" customWidth="1"/>
    <col min="15" max="15" width="8.75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45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239" t="s">
        <v>10</v>
      </c>
      <c r="M6" s="239" t="s">
        <v>11</v>
      </c>
      <c r="N6" s="1" t="s">
        <v>12</v>
      </c>
      <c r="O6" s="3" t="s">
        <v>13</v>
      </c>
    </row>
    <row r="7" spans="1:15" ht="18">
      <c r="A7" s="44"/>
      <c r="B7" s="4"/>
      <c r="C7" s="4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240" t="s">
        <v>7</v>
      </c>
      <c r="M7" s="240" t="s">
        <v>7</v>
      </c>
      <c r="N7" s="4" t="s">
        <v>16</v>
      </c>
      <c r="O7" s="8"/>
    </row>
    <row r="8" spans="1:15" s="157" customFormat="1" ht="27">
      <c r="A8" s="162">
        <v>1</v>
      </c>
      <c r="B8" s="146" t="s">
        <v>162</v>
      </c>
      <c r="C8" s="201" t="s">
        <v>69</v>
      </c>
      <c r="D8" s="162" t="s">
        <v>17</v>
      </c>
      <c r="E8" s="202">
        <v>5000</v>
      </c>
      <c r="F8" s="152" t="s">
        <v>223</v>
      </c>
      <c r="G8" s="203"/>
      <c r="H8" s="167"/>
      <c r="I8" s="166"/>
      <c r="J8" s="167"/>
      <c r="K8" s="155"/>
      <c r="L8" s="168">
        <f>1000</f>
        <v>1000</v>
      </c>
      <c r="M8" s="168">
        <f>E8-L8</f>
        <v>4000</v>
      </c>
      <c r="N8" s="156" t="s">
        <v>224</v>
      </c>
      <c r="O8" s="167"/>
    </row>
    <row r="9" spans="1:15" s="157" customFormat="1" ht="27">
      <c r="A9" s="152">
        <v>2</v>
      </c>
      <c r="B9" s="146" t="s">
        <v>163</v>
      </c>
      <c r="C9" s="201" t="s">
        <v>69</v>
      </c>
      <c r="D9" s="152" t="s">
        <v>17</v>
      </c>
      <c r="E9" s="204">
        <v>10000</v>
      </c>
      <c r="F9" s="152" t="s">
        <v>223</v>
      </c>
      <c r="G9" s="160"/>
      <c r="H9" s="158"/>
      <c r="I9" s="160"/>
      <c r="J9" s="158"/>
      <c r="K9" s="155"/>
      <c r="L9" s="161"/>
      <c r="M9" s="168">
        <f t="shared" ref="M9:M17" si="0">+E9-L9</f>
        <v>10000</v>
      </c>
      <c r="N9" s="156" t="s">
        <v>224</v>
      </c>
      <c r="O9" s="158"/>
    </row>
    <row r="10" spans="1:15" s="208" customFormat="1" ht="27">
      <c r="A10" s="152">
        <v>3</v>
      </c>
      <c r="B10" s="205" t="s">
        <v>164</v>
      </c>
      <c r="C10" s="201" t="s">
        <v>69</v>
      </c>
      <c r="D10" s="152" t="s">
        <v>17</v>
      </c>
      <c r="E10" s="206">
        <v>6576</v>
      </c>
      <c r="F10" s="152" t="s">
        <v>223</v>
      </c>
      <c r="G10" s="207"/>
      <c r="H10" s="207"/>
      <c r="I10" s="207"/>
      <c r="J10" s="207"/>
      <c r="K10" s="155"/>
      <c r="L10" s="206"/>
      <c r="M10" s="206">
        <f t="shared" si="0"/>
        <v>6576</v>
      </c>
      <c r="N10" s="156" t="s">
        <v>224</v>
      </c>
      <c r="O10" s="158"/>
    </row>
    <row r="11" spans="1:15" s="157" customFormat="1" ht="36">
      <c r="A11" s="152">
        <v>4</v>
      </c>
      <c r="B11" s="209" t="s">
        <v>165</v>
      </c>
      <c r="C11" s="201" t="s">
        <v>69</v>
      </c>
      <c r="D11" s="152" t="s">
        <v>17</v>
      </c>
      <c r="E11" s="182">
        <v>55000</v>
      </c>
      <c r="F11" s="152" t="s">
        <v>223</v>
      </c>
      <c r="G11" s="160"/>
      <c r="H11" s="158"/>
      <c r="I11" s="160"/>
      <c r="J11" s="158"/>
      <c r="K11" s="155"/>
      <c r="L11" s="168"/>
      <c r="M11" s="168">
        <f t="shared" si="0"/>
        <v>55000</v>
      </c>
      <c r="N11" s="156" t="s">
        <v>224</v>
      </c>
      <c r="O11" s="158"/>
    </row>
    <row r="12" spans="1:15" s="157" customFormat="1" ht="27">
      <c r="A12" s="152">
        <v>5</v>
      </c>
      <c r="B12" s="146" t="s">
        <v>46</v>
      </c>
      <c r="C12" s="201" t="s">
        <v>69</v>
      </c>
      <c r="D12" s="152" t="s">
        <v>17</v>
      </c>
      <c r="E12" s="182">
        <v>15000</v>
      </c>
      <c r="F12" s="152" t="s">
        <v>223</v>
      </c>
      <c r="G12" s="160"/>
      <c r="H12" s="158"/>
      <c r="I12" s="160"/>
      <c r="J12" s="158"/>
      <c r="K12" s="155"/>
      <c r="L12" s="161">
        <f>15000</f>
        <v>15000</v>
      </c>
      <c r="M12" s="168">
        <f t="shared" si="0"/>
        <v>0</v>
      </c>
      <c r="N12" s="156" t="s">
        <v>224</v>
      </c>
      <c r="O12" s="158"/>
    </row>
    <row r="13" spans="1:15" s="157" customFormat="1" ht="27">
      <c r="A13" s="152">
        <v>6</v>
      </c>
      <c r="B13" s="146" t="s">
        <v>51</v>
      </c>
      <c r="C13" s="201" t="s">
        <v>69</v>
      </c>
      <c r="D13" s="152" t="s">
        <v>17</v>
      </c>
      <c r="E13" s="182">
        <v>40000</v>
      </c>
      <c r="F13" s="152" t="s">
        <v>223</v>
      </c>
      <c r="G13" s="160"/>
      <c r="H13" s="158"/>
      <c r="I13" s="160"/>
      <c r="J13" s="158"/>
      <c r="K13" s="155"/>
      <c r="L13" s="161"/>
      <c r="M13" s="168">
        <f t="shared" si="0"/>
        <v>40000</v>
      </c>
      <c r="N13" s="156" t="s">
        <v>224</v>
      </c>
      <c r="O13" s="158"/>
    </row>
    <row r="14" spans="1:15" s="157" customFormat="1" ht="27">
      <c r="A14" s="152">
        <v>7</v>
      </c>
      <c r="B14" s="146" t="s">
        <v>59</v>
      </c>
      <c r="C14" s="201" t="s">
        <v>69</v>
      </c>
      <c r="D14" s="152" t="s">
        <v>17</v>
      </c>
      <c r="E14" s="161">
        <v>90000</v>
      </c>
      <c r="F14" s="152" t="s">
        <v>223</v>
      </c>
      <c r="G14" s="159"/>
      <c r="H14" s="158"/>
      <c r="I14" s="160"/>
      <c r="J14" s="158"/>
      <c r="K14" s="155"/>
      <c r="L14" s="161"/>
      <c r="M14" s="168">
        <f t="shared" si="0"/>
        <v>90000</v>
      </c>
      <c r="N14" s="156" t="s">
        <v>224</v>
      </c>
      <c r="O14" s="158"/>
    </row>
    <row r="15" spans="1:15" s="99" customFormat="1" ht="27">
      <c r="A15" s="152">
        <v>8</v>
      </c>
      <c r="B15" s="158" t="s">
        <v>166</v>
      </c>
      <c r="C15" s="201" t="s">
        <v>69</v>
      </c>
      <c r="D15" s="152" t="s">
        <v>17</v>
      </c>
      <c r="E15" s="161">
        <v>20000</v>
      </c>
      <c r="F15" s="152" t="s">
        <v>223</v>
      </c>
      <c r="G15" s="159"/>
      <c r="H15" s="158"/>
      <c r="I15" s="160"/>
      <c r="J15" s="158"/>
      <c r="K15" s="155"/>
      <c r="L15" s="161"/>
      <c r="M15" s="161">
        <f t="shared" si="0"/>
        <v>20000</v>
      </c>
      <c r="N15" s="156" t="s">
        <v>224</v>
      </c>
      <c r="O15" s="342"/>
    </row>
    <row r="16" spans="1:15" s="99" customFormat="1" ht="27">
      <c r="A16" s="152">
        <v>9</v>
      </c>
      <c r="B16" s="158" t="s">
        <v>167</v>
      </c>
      <c r="C16" s="201" t="s">
        <v>69</v>
      </c>
      <c r="D16" s="152" t="s">
        <v>17</v>
      </c>
      <c r="E16" s="161">
        <v>7000</v>
      </c>
      <c r="F16" s="152" t="s">
        <v>223</v>
      </c>
      <c r="G16" s="159"/>
      <c r="H16" s="158"/>
      <c r="I16" s="160"/>
      <c r="J16" s="158"/>
      <c r="K16" s="179"/>
      <c r="L16" s="161">
        <f>2000</f>
        <v>2000</v>
      </c>
      <c r="M16" s="161">
        <f t="shared" si="0"/>
        <v>5000</v>
      </c>
      <c r="N16" s="156" t="s">
        <v>224</v>
      </c>
      <c r="O16" s="158"/>
    </row>
    <row r="17" spans="1:15" s="99" customFormat="1" ht="27">
      <c r="A17" s="152">
        <v>10</v>
      </c>
      <c r="B17" s="158" t="s">
        <v>168</v>
      </c>
      <c r="C17" s="201" t="s">
        <v>69</v>
      </c>
      <c r="D17" s="152" t="s">
        <v>17</v>
      </c>
      <c r="E17" s="161">
        <v>22000</v>
      </c>
      <c r="F17" s="152" t="s">
        <v>223</v>
      </c>
      <c r="G17" s="159"/>
      <c r="H17" s="158"/>
      <c r="I17" s="160"/>
      <c r="J17" s="158"/>
      <c r="K17" s="179"/>
      <c r="L17" s="161"/>
      <c r="M17" s="161">
        <f t="shared" si="0"/>
        <v>22000</v>
      </c>
      <c r="N17" s="156" t="s">
        <v>224</v>
      </c>
      <c r="O17" s="158"/>
    </row>
    <row r="18" spans="1:15" s="99" customFormat="1" ht="27">
      <c r="A18" s="152">
        <v>11</v>
      </c>
      <c r="B18" s="158" t="s">
        <v>169</v>
      </c>
      <c r="C18" s="201" t="s">
        <v>69</v>
      </c>
      <c r="D18" s="152" t="s">
        <v>17</v>
      </c>
      <c r="E18" s="161">
        <v>2600</v>
      </c>
      <c r="F18" s="152" t="s">
        <v>223</v>
      </c>
      <c r="G18" s="159"/>
      <c r="H18" s="158"/>
      <c r="I18" s="160"/>
      <c r="J18" s="158"/>
      <c r="K18" s="179"/>
      <c r="L18" s="161"/>
      <c r="M18" s="161">
        <f>+E18-L18</f>
        <v>2600</v>
      </c>
      <c r="N18" s="156" t="s">
        <v>224</v>
      </c>
      <c r="O18" s="342"/>
    </row>
    <row r="19" spans="1:15" s="99" customFormat="1" ht="18">
      <c r="A19" s="343"/>
      <c r="B19" s="407" t="s">
        <v>55</v>
      </c>
      <c r="C19" s="408"/>
      <c r="D19" s="409"/>
      <c r="E19" s="344">
        <f>SUM(E8:E18)</f>
        <v>273176</v>
      </c>
      <c r="F19" s="410" t="s">
        <v>55</v>
      </c>
      <c r="G19" s="410"/>
      <c r="H19" s="410"/>
      <c r="I19" s="410"/>
      <c r="J19" s="410"/>
      <c r="K19" s="410"/>
      <c r="L19" s="345">
        <f>SUM(L8:L18)</f>
        <v>18000</v>
      </c>
      <c r="M19" s="345">
        <f>SUM(M8:M18)</f>
        <v>255176</v>
      </c>
      <c r="N19" s="346"/>
      <c r="O19" s="346"/>
    </row>
    <row r="20" spans="1:15" s="99" customFormat="1" ht="18">
      <c r="A20" s="303"/>
      <c r="B20" s="322"/>
      <c r="C20" s="322"/>
      <c r="D20" s="322"/>
      <c r="E20" s="323"/>
      <c r="F20" s="322"/>
      <c r="G20" s="322"/>
      <c r="H20" s="322"/>
      <c r="I20" s="322"/>
      <c r="J20" s="322"/>
      <c r="K20" s="322"/>
      <c r="L20" s="332"/>
      <c r="M20" s="332"/>
      <c r="N20" s="111"/>
      <c r="O20" s="111"/>
    </row>
    <row r="21" spans="1:15" ht="18">
      <c r="A21" s="19"/>
      <c r="B21" s="19" t="s">
        <v>21</v>
      </c>
      <c r="C21" s="396" t="s">
        <v>120</v>
      </c>
      <c r="D21" s="396"/>
      <c r="E21" s="396"/>
      <c r="F21" s="19" t="s">
        <v>80</v>
      </c>
      <c r="G21" s="19"/>
      <c r="H21" s="19"/>
      <c r="I21" s="19"/>
      <c r="J21" s="19"/>
      <c r="K21" s="19"/>
      <c r="L21" s="56" t="s">
        <v>24</v>
      </c>
      <c r="M21" s="56"/>
      <c r="N21" s="19"/>
      <c r="O21" s="19"/>
    </row>
    <row r="22" spans="1:15" ht="18">
      <c r="A22" s="19"/>
      <c r="B22" s="19" t="s">
        <v>25</v>
      </c>
      <c r="C22" s="111" t="s">
        <v>75</v>
      </c>
      <c r="D22" s="19"/>
      <c r="E22" s="19"/>
      <c r="F22" s="19" t="s">
        <v>85</v>
      </c>
      <c r="G22" s="19"/>
      <c r="H22" s="19"/>
      <c r="I22" s="19"/>
      <c r="J22" s="19"/>
      <c r="K22" s="19"/>
      <c r="L22" s="56" t="s">
        <v>28</v>
      </c>
      <c r="M22" s="56"/>
      <c r="N22" s="19"/>
      <c r="O22" s="19"/>
    </row>
    <row r="23" spans="1:15" ht="18">
      <c r="A23" s="19"/>
      <c r="B23" s="19" t="s">
        <v>29</v>
      </c>
      <c r="C23" s="111" t="s">
        <v>74</v>
      </c>
      <c r="D23" s="19"/>
      <c r="E23" s="36"/>
      <c r="F23" s="19" t="s">
        <v>83</v>
      </c>
      <c r="G23" s="19"/>
      <c r="H23" s="19"/>
      <c r="I23" s="19"/>
      <c r="J23" s="19"/>
      <c r="K23" s="19"/>
      <c r="L23" s="397" t="s">
        <v>32</v>
      </c>
      <c r="M23" s="397"/>
      <c r="N23" s="397"/>
      <c r="O23" s="397"/>
    </row>
    <row r="24" spans="1:15" ht="18">
      <c r="A24" s="19"/>
      <c r="B24" s="19"/>
      <c r="C24" s="111" t="s">
        <v>76</v>
      </c>
      <c r="D24" s="19"/>
      <c r="E24" s="36"/>
      <c r="F24" s="19"/>
      <c r="G24" s="19"/>
      <c r="H24" s="19"/>
      <c r="I24" s="19"/>
      <c r="J24" s="19"/>
      <c r="K24" s="19"/>
      <c r="L24" s="255"/>
      <c r="M24" s="256"/>
      <c r="N24" s="255"/>
      <c r="O24" s="255"/>
    </row>
    <row r="25" spans="1:15" ht="1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56"/>
      <c r="M25" s="56"/>
      <c r="N25" s="19"/>
      <c r="O25" s="19"/>
    </row>
    <row r="26" spans="1:15" ht="18">
      <c r="A26" s="398" t="s">
        <v>0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18">
      <c r="A27" s="398" t="s">
        <v>1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</row>
    <row r="28" spans="1:15" ht="18">
      <c r="A28" s="399" t="s">
        <v>217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</row>
    <row r="29" spans="1:15" ht="18">
      <c r="A29" s="399" t="s">
        <v>45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</row>
    <row r="30" spans="1:15" ht="18">
      <c r="A30" s="400" t="s">
        <v>218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</row>
    <row r="31" spans="1:15" ht="18">
      <c r="A31" s="43" t="s">
        <v>3</v>
      </c>
      <c r="B31" s="1" t="s">
        <v>4</v>
      </c>
      <c r="C31" s="2" t="s">
        <v>5</v>
      </c>
      <c r="D31" s="1" t="s">
        <v>6</v>
      </c>
      <c r="E31" s="2" t="s">
        <v>7</v>
      </c>
      <c r="F31" s="1" t="s">
        <v>8</v>
      </c>
      <c r="G31" s="401" t="s">
        <v>9</v>
      </c>
      <c r="H31" s="402"/>
      <c r="I31" s="402"/>
      <c r="J31" s="402"/>
      <c r="K31" s="402"/>
      <c r="L31" s="239" t="s">
        <v>10</v>
      </c>
      <c r="M31" s="239" t="s">
        <v>11</v>
      </c>
      <c r="N31" s="1" t="s">
        <v>12</v>
      </c>
      <c r="O31" s="3" t="s">
        <v>13</v>
      </c>
    </row>
    <row r="32" spans="1:15" ht="18">
      <c r="A32" s="44"/>
      <c r="B32" s="4"/>
      <c r="C32" s="4" t="s">
        <v>14</v>
      </c>
      <c r="D32" s="4"/>
      <c r="E32" s="258"/>
      <c r="F32" s="4" t="s">
        <v>15</v>
      </c>
      <c r="G32" s="6">
        <v>1</v>
      </c>
      <c r="H32" s="6">
        <v>2</v>
      </c>
      <c r="I32" s="6">
        <v>3</v>
      </c>
      <c r="J32" s="6">
        <v>4</v>
      </c>
      <c r="K32" s="259">
        <v>5</v>
      </c>
      <c r="L32" s="240" t="s">
        <v>7</v>
      </c>
      <c r="M32" s="240" t="s">
        <v>7</v>
      </c>
      <c r="N32" s="4" t="s">
        <v>16</v>
      </c>
      <c r="O32" s="8"/>
    </row>
    <row r="33" spans="1:15" ht="18">
      <c r="A33" s="6"/>
      <c r="B33" s="6" t="s">
        <v>56</v>
      </c>
      <c r="C33" s="6"/>
      <c r="D33" s="6"/>
      <c r="E33" s="339">
        <f>+E19</f>
        <v>273176</v>
      </c>
      <c r="F33" s="6"/>
      <c r="G33" s="6"/>
      <c r="H33" s="6"/>
      <c r="I33" s="6"/>
      <c r="J33" s="6"/>
      <c r="K33" s="6"/>
      <c r="L33" s="341">
        <f>L19</f>
        <v>18000</v>
      </c>
      <c r="M33" s="341">
        <f>M19</f>
        <v>255176</v>
      </c>
      <c r="N33" s="6"/>
      <c r="O33" s="6"/>
    </row>
    <row r="34" spans="1:15" s="99" customFormat="1" ht="27">
      <c r="A34" s="152">
        <v>12</v>
      </c>
      <c r="B34" s="158" t="s">
        <v>170</v>
      </c>
      <c r="C34" s="201" t="s">
        <v>70</v>
      </c>
      <c r="D34" s="152" t="s">
        <v>17</v>
      </c>
      <c r="E34" s="161">
        <v>50000</v>
      </c>
      <c r="F34" s="152" t="s">
        <v>223</v>
      </c>
      <c r="G34" s="159"/>
      <c r="H34" s="158"/>
      <c r="I34" s="160"/>
      <c r="J34" s="158"/>
      <c r="K34" s="179"/>
      <c r="L34" s="161"/>
      <c r="M34" s="161">
        <f>+E34-L34</f>
        <v>50000</v>
      </c>
      <c r="N34" s="156" t="s">
        <v>224</v>
      </c>
      <c r="O34" s="342"/>
    </row>
    <row r="35" spans="1:15" s="99" customFormat="1" ht="27">
      <c r="A35" s="152">
        <v>13</v>
      </c>
      <c r="B35" s="158" t="s">
        <v>171</v>
      </c>
      <c r="C35" s="201" t="s">
        <v>70</v>
      </c>
      <c r="D35" s="152" t="s">
        <v>17</v>
      </c>
      <c r="E35" s="161">
        <v>100000</v>
      </c>
      <c r="F35" s="152" t="s">
        <v>223</v>
      </c>
      <c r="G35" s="159"/>
      <c r="H35" s="158"/>
      <c r="I35" s="160"/>
      <c r="J35" s="158"/>
      <c r="K35" s="179"/>
      <c r="L35" s="161"/>
      <c r="M35" s="161">
        <f>+E35-L35</f>
        <v>100000</v>
      </c>
      <c r="N35" s="156" t="s">
        <v>224</v>
      </c>
      <c r="O35" s="342"/>
    </row>
    <row r="36" spans="1:15" s="99" customFormat="1" ht="27">
      <c r="A36" s="152">
        <v>14</v>
      </c>
      <c r="B36" s="158" t="s">
        <v>172</v>
      </c>
      <c r="C36" s="201" t="s">
        <v>70</v>
      </c>
      <c r="D36" s="152" t="s">
        <v>17</v>
      </c>
      <c r="E36" s="161">
        <v>50000</v>
      </c>
      <c r="F36" s="152" t="s">
        <v>223</v>
      </c>
      <c r="G36" s="159"/>
      <c r="H36" s="158"/>
      <c r="I36" s="160"/>
      <c r="J36" s="158"/>
      <c r="K36" s="179"/>
      <c r="L36" s="161"/>
      <c r="M36" s="161">
        <f>+E36-L36</f>
        <v>50000</v>
      </c>
      <c r="N36" s="156" t="s">
        <v>224</v>
      </c>
      <c r="O36" s="342"/>
    </row>
    <row r="37" spans="1:15" s="99" customFormat="1" ht="27">
      <c r="A37" s="152">
        <v>15</v>
      </c>
      <c r="B37" s="199" t="s">
        <v>173</v>
      </c>
      <c r="C37" s="201" t="s">
        <v>70</v>
      </c>
      <c r="D37" s="152" t="s">
        <v>17</v>
      </c>
      <c r="E37" s="161">
        <v>40000</v>
      </c>
      <c r="F37" s="152" t="s">
        <v>223</v>
      </c>
      <c r="G37" s="159"/>
      <c r="H37" s="158"/>
      <c r="I37" s="160"/>
      <c r="J37" s="158"/>
      <c r="K37" s="179"/>
      <c r="L37" s="161"/>
      <c r="M37" s="161">
        <f>+E37-L37</f>
        <v>40000</v>
      </c>
      <c r="N37" s="156" t="s">
        <v>224</v>
      </c>
      <c r="O37" s="342"/>
    </row>
    <row r="38" spans="1:15" s="157" customFormat="1" ht="18">
      <c r="A38" s="152"/>
      <c r="B38" s="146"/>
      <c r="C38" s="201"/>
      <c r="D38" s="152"/>
      <c r="E38" s="182"/>
      <c r="F38" s="152"/>
      <c r="G38" s="160"/>
      <c r="H38" s="158"/>
      <c r="I38" s="160"/>
      <c r="J38" s="158"/>
      <c r="K38" s="155"/>
      <c r="L38" s="161"/>
      <c r="M38" s="168"/>
      <c r="N38" s="152"/>
      <c r="O38" s="158"/>
    </row>
    <row r="39" spans="1:15" s="157" customFormat="1" ht="18">
      <c r="A39" s="152"/>
      <c r="B39" s="146"/>
      <c r="C39" s="201"/>
      <c r="D39" s="152"/>
      <c r="E39" s="182"/>
      <c r="F39" s="152"/>
      <c r="G39" s="160"/>
      <c r="H39" s="158"/>
      <c r="I39" s="160"/>
      <c r="J39" s="158"/>
      <c r="K39" s="155"/>
      <c r="L39" s="161"/>
      <c r="M39" s="168"/>
      <c r="N39" s="152"/>
      <c r="O39" s="158"/>
    </row>
    <row r="40" spans="1:15" s="157" customFormat="1" ht="18">
      <c r="A40" s="152"/>
      <c r="B40" s="146"/>
      <c r="C40" s="201"/>
      <c r="D40" s="152"/>
      <c r="E40" s="161"/>
      <c r="F40" s="152"/>
      <c r="G40" s="159"/>
      <c r="H40" s="158"/>
      <c r="I40" s="160"/>
      <c r="J40" s="158"/>
      <c r="K40" s="155"/>
      <c r="L40" s="161"/>
      <c r="M40" s="168"/>
      <c r="N40" s="152"/>
      <c r="O40" s="158"/>
    </row>
    <row r="41" spans="1:15" s="157" customFormat="1" ht="18">
      <c r="A41" s="101"/>
      <c r="B41" s="96"/>
      <c r="C41" s="201"/>
      <c r="D41" s="152"/>
      <c r="E41" s="113"/>
      <c r="F41" s="152"/>
      <c r="G41" s="118"/>
      <c r="H41" s="96"/>
      <c r="I41" s="111"/>
      <c r="J41" s="96"/>
      <c r="K41" s="108"/>
      <c r="L41" s="113"/>
      <c r="M41" s="113"/>
      <c r="N41" s="152"/>
      <c r="O41" s="119"/>
    </row>
    <row r="42" spans="1:15" ht="18">
      <c r="A42" s="101"/>
      <c r="B42" s="96"/>
      <c r="C42" s="201"/>
      <c r="D42" s="152"/>
      <c r="E42" s="113"/>
      <c r="F42" s="152"/>
      <c r="G42" s="118"/>
      <c r="H42" s="96"/>
      <c r="I42" s="111"/>
      <c r="J42" s="96"/>
      <c r="K42" s="112"/>
      <c r="L42" s="113"/>
      <c r="M42" s="113"/>
      <c r="N42" s="152"/>
      <c r="O42" s="96"/>
    </row>
    <row r="43" spans="1:15" ht="18">
      <c r="A43" s="101"/>
      <c r="B43" s="96"/>
      <c r="C43" s="201"/>
      <c r="D43" s="152"/>
      <c r="E43" s="113"/>
      <c r="F43" s="152"/>
      <c r="G43" s="118"/>
      <c r="H43" s="96"/>
      <c r="I43" s="111"/>
      <c r="J43" s="96"/>
      <c r="K43" s="112"/>
      <c r="L43" s="113"/>
      <c r="M43" s="113"/>
      <c r="N43" s="152"/>
      <c r="O43" s="96"/>
    </row>
    <row r="44" spans="1:15" ht="18">
      <c r="A44" s="101"/>
      <c r="B44" s="96"/>
      <c r="C44" s="201"/>
      <c r="D44" s="152"/>
      <c r="E44" s="113"/>
      <c r="F44" s="152"/>
      <c r="G44" s="118"/>
      <c r="H44" s="96"/>
      <c r="I44" s="111"/>
      <c r="J44" s="96"/>
      <c r="K44" s="112"/>
      <c r="L44" s="113"/>
      <c r="M44" s="113"/>
      <c r="N44" s="152"/>
      <c r="O44" s="119"/>
    </row>
    <row r="45" spans="1:15" ht="18">
      <c r="A45" s="101"/>
      <c r="B45" s="96"/>
      <c r="C45" s="201"/>
      <c r="D45" s="152"/>
      <c r="E45" s="113"/>
      <c r="F45" s="152"/>
      <c r="G45" s="118"/>
      <c r="H45" s="96"/>
      <c r="I45" s="111"/>
      <c r="J45" s="96"/>
      <c r="K45" s="112"/>
      <c r="L45" s="113"/>
      <c r="M45" s="113"/>
      <c r="N45" s="152"/>
      <c r="O45" s="119"/>
    </row>
    <row r="46" spans="1:15" ht="18">
      <c r="A46" s="101"/>
      <c r="B46" s="96"/>
      <c r="C46" s="201"/>
      <c r="D46" s="152"/>
      <c r="E46" s="113"/>
      <c r="F46" s="152"/>
      <c r="G46" s="118"/>
      <c r="H46" s="96"/>
      <c r="I46" s="111"/>
      <c r="J46" s="96"/>
      <c r="K46" s="112"/>
      <c r="L46" s="113"/>
      <c r="M46" s="113"/>
      <c r="N46" s="152"/>
      <c r="O46" s="119"/>
    </row>
    <row r="47" spans="1:15" ht="18">
      <c r="A47" s="101"/>
      <c r="B47" s="279"/>
      <c r="C47" s="201"/>
      <c r="D47" s="152"/>
      <c r="E47" s="113"/>
      <c r="F47" s="152"/>
      <c r="G47" s="118"/>
      <c r="H47" s="96"/>
      <c r="I47" s="111"/>
      <c r="J47" s="96"/>
      <c r="K47" s="112"/>
      <c r="L47" s="113"/>
      <c r="M47" s="113"/>
      <c r="N47" s="152"/>
      <c r="O47" s="119"/>
    </row>
    <row r="48" spans="1:15" ht="18">
      <c r="A48" s="125"/>
      <c r="B48" s="412" t="s">
        <v>55</v>
      </c>
      <c r="C48" s="413"/>
      <c r="D48" s="414"/>
      <c r="E48" s="126">
        <f>SUM(E33:E47)</f>
        <v>513176</v>
      </c>
      <c r="F48" s="415" t="s">
        <v>55</v>
      </c>
      <c r="G48" s="415"/>
      <c r="H48" s="415"/>
      <c r="I48" s="415"/>
      <c r="J48" s="415"/>
      <c r="K48" s="415"/>
      <c r="L48" s="245">
        <f>SUM(L33:L47)</f>
        <v>18000</v>
      </c>
      <c r="M48" s="245">
        <f>SUM(M33:M47)</f>
        <v>495176</v>
      </c>
      <c r="N48" s="127"/>
      <c r="O48" s="127"/>
    </row>
    <row r="49" spans="1:15" ht="18">
      <c r="A49" s="303"/>
      <c r="B49" s="322"/>
      <c r="C49" s="322"/>
      <c r="D49" s="322"/>
      <c r="E49" s="323"/>
      <c r="F49" s="322"/>
      <c r="G49" s="322"/>
      <c r="H49" s="322"/>
      <c r="I49" s="322"/>
      <c r="J49" s="322"/>
      <c r="K49" s="322"/>
      <c r="L49" s="332"/>
      <c r="M49" s="332"/>
      <c r="N49" s="111"/>
      <c r="O49" s="111"/>
    </row>
    <row r="50" spans="1:15" ht="18">
      <c r="A50" s="19"/>
      <c r="B50" s="19" t="s">
        <v>21</v>
      </c>
      <c r="C50" s="396" t="s">
        <v>109</v>
      </c>
      <c r="D50" s="396"/>
      <c r="E50" s="396"/>
      <c r="F50" s="19" t="s">
        <v>80</v>
      </c>
      <c r="G50" s="19"/>
      <c r="H50" s="19"/>
      <c r="I50" s="19"/>
      <c r="J50" s="19"/>
      <c r="K50" s="19"/>
      <c r="L50" s="56" t="s">
        <v>24</v>
      </c>
      <c r="M50" s="56"/>
      <c r="N50" s="19"/>
      <c r="O50" s="19"/>
    </row>
    <row r="51" spans="1:15" ht="18">
      <c r="A51" s="19"/>
      <c r="B51" s="19" t="s">
        <v>25</v>
      </c>
      <c r="C51" s="111" t="s">
        <v>75</v>
      </c>
      <c r="D51" s="19"/>
      <c r="E51" s="19"/>
      <c r="F51" s="19" t="s">
        <v>85</v>
      </c>
      <c r="G51" s="19"/>
      <c r="H51" s="19"/>
      <c r="I51" s="19"/>
      <c r="J51" s="19"/>
      <c r="K51" s="19"/>
      <c r="L51" s="56" t="s">
        <v>28</v>
      </c>
      <c r="M51" s="56"/>
      <c r="N51" s="19"/>
      <c r="O51" s="19"/>
    </row>
    <row r="52" spans="1:15" ht="18">
      <c r="A52" s="19"/>
      <c r="B52" s="19" t="s">
        <v>29</v>
      </c>
      <c r="C52" s="111" t="s">
        <v>74</v>
      </c>
      <c r="D52" s="19"/>
      <c r="E52" s="36"/>
      <c r="F52" s="19" t="s">
        <v>83</v>
      </c>
      <c r="G52" s="19"/>
      <c r="H52" s="19"/>
      <c r="I52" s="19"/>
      <c r="J52" s="19"/>
      <c r="K52" s="19"/>
      <c r="L52" s="397" t="s">
        <v>32</v>
      </c>
      <c r="M52" s="397"/>
      <c r="N52" s="397"/>
      <c r="O52" s="397"/>
    </row>
    <row r="53" spans="1:15" ht="18">
      <c r="A53" s="19"/>
      <c r="B53" s="19"/>
      <c r="C53" s="111" t="s">
        <v>76</v>
      </c>
      <c r="D53" s="19"/>
      <c r="E53" s="36"/>
      <c r="F53" s="19"/>
      <c r="G53" s="19"/>
      <c r="H53" s="19"/>
      <c r="I53" s="19"/>
      <c r="J53" s="19"/>
      <c r="K53" s="19"/>
      <c r="L53" s="257"/>
      <c r="M53" s="256"/>
      <c r="N53" s="257"/>
      <c r="O53" s="257"/>
    </row>
    <row r="54" spans="1:15" ht="18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56"/>
      <c r="M54" s="56"/>
      <c r="N54" s="19"/>
      <c r="O54" s="19"/>
    </row>
    <row r="55" spans="1:15" ht="18">
      <c r="A55" s="398" t="s">
        <v>0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</row>
    <row r="56" spans="1:15" ht="18">
      <c r="A56" s="398" t="s">
        <v>33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</row>
    <row r="57" spans="1:15" ht="18">
      <c r="A57" s="399" t="s">
        <v>217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8">
      <c r="A58" s="399" t="s">
        <v>45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8">
      <c r="A59" s="400" t="s">
        <v>220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</row>
    <row r="60" spans="1:15" ht="18">
      <c r="A60" s="43" t="s">
        <v>3</v>
      </c>
      <c r="B60" s="1" t="s">
        <v>4</v>
      </c>
      <c r="C60" s="2" t="s">
        <v>5</v>
      </c>
      <c r="D60" s="1" t="s">
        <v>6</v>
      </c>
      <c r="E60" s="2" t="s">
        <v>7</v>
      </c>
      <c r="F60" s="1" t="s">
        <v>8</v>
      </c>
      <c r="G60" s="401" t="s">
        <v>9</v>
      </c>
      <c r="H60" s="402"/>
      <c r="I60" s="402"/>
      <c r="J60" s="402"/>
      <c r="K60" s="402"/>
      <c r="L60" s="239" t="s">
        <v>10</v>
      </c>
      <c r="M60" s="239" t="s">
        <v>11</v>
      </c>
      <c r="N60" s="1" t="s">
        <v>12</v>
      </c>
      <c r="O60" s="3" t="s">
        <v>13</v>
      </c>
    </row>
    <row r="61" spans="1:15" ht="18">
      <c r="A61" s="44"/>
      <c r="B61" s="4"/>
      <c r="C61" s="5" t="s">
        <v>14</v>
      </c>
      <c r="D61" s="4"/>
      <c r="E61" s="5"/>
      <c r="F61" s="4" t="s">
        <v>15</v>
      </c>
      <c r="G61" s="6">
        <v>1</v>
      </c>
      <c r="H61" s="6">
        <v>2</v>
      </c>
      <c r="I61" s="6">
        <v>3</v>
      </c>
      <c r="J61" s="6">
        <v>4</v>
      </c>
      <c r="K61" s="7">
        <v>5</v>
      </c>
      <c r="L61" s="240" t="s">
        <v>7</v>
      </c>
      <c r="M61" s="240" t="s">
        <v>7</v>
      </c>
      <c r="N61" s="4" t="s">
        <v>16</v>
      </c>
      <c r="O61" s="8"/>
    </row>
    <row r="62" spans="1:15" s="157" customFormat="1" ht="27">
      <c r="A62" s="162">
        <v>1</v>
      </c>
      <c r="B62" s="146" t="s">
        <v>162</v>
      </c>
      <c r="C62" s="201" t="s">
        <v>69</v>
      </c>
      <c r="D62" s="162" t="s">
        <v>17</v>
      </c>
      <c r="E62" s="202">
        <v>5000</v>
      </c>
      <c r="F62" s="152" t="s">
        <v>223</v>
      </c>
      <c r="G62" s="203"/>
      <c r="H62" s="167"/>
      <c r="I62" s="166"/>
      <c r="J62" s="167"/>
      <c r="K62" s="155"/>
      <c r="L62" s="168">
        <f>1000+1200</f>
        <v>2200</v>
      </c>
      <c r="M62" s="168">
        <f t="shared" ref="M62:M69" si="1">+E62-L62</f>
        <v>2800</v>
      </c>
      <c r="N62" s="156" t="s">
        <v>225</v>
      </c>
      <c r="O62" s="167"/>
    </row>
    <row r="63" spans="1:15" s="157" customFormat="1" ht="27">
      <c r="A63" s="152">
        <v>2</v>
      </c>
      <c r="B63" s="146" t="s">
        <v>163</v>
      </c>
      <c r="C63" s="201" t="s">
        <v>69</v>
      </c>
      <c r="D63" s="152" t="s">
        <v>17</v>
      </c>
      <c r="E63" s="204">
        <v>10000</v>
      </c>
      <c r="F63" s="152" t="s">
        <v>223</v>
      </c>
      <c r="G63" s="160"/>
      <c r="H63" s="158"/>
      <c r="I63" s="160"/>
      <c r="J63" s="158"/>
      <c r="K63" s="155"/>
      <c r="L63" s="161"/>
      <c r="M63" s="161">
        <f t="shared" si="1"/>
        <v>10000</v>
      </c>
      <c r="N63" s="156" t="s">
        <v>225</v>
      </c>
      <c r="O63" s="158"/>
    </row>
    <row r="64" spans="1:15" s="157" customFormat="1" ht="27">
      <c r="A64" s="152">
        <v>3</v>
      </c>
      <c r="B64" s="205" t="s">
        <v>164</v>
      </c>
      <c r="C64" s="201" t="s">
        <v>69</v>
      </c>
      <c r="D64" s="152" t="s">
        <v>17</v>
      </c>
      <c r="E64" s="206">
        <v>6576</v>
      </c>
      <c r="F64" s="152" t="s">
        <v>223</v>
      </c>
      <c r="G64" s="207"/>
      <c r="H64" s="207"/>
      <c r="I64" s="207"/>
      <c r="J64" s="207"/>
      <c r="K64" s="155"/>
      <c r="L64" s="206"/>
      <c r="M64" s="168">
        <f t="shared" si="1"/>
        <v>6576</v>
      </c>
      <c r="N64" s="156" t="s">
        <v>225</v>
      </c>
      <c r="O64" s="190"/>
    </row>
    <row r="65" spans="1:15" s="157" customFormat="1" ht="36">
      <c r="A65" s="152">
        <v>4</v>
      </c>
      <c r="B65" s="209" t="s">
        <v>165</v>
      </c>
      <c r="C65" s="201" t="s">
        <v>69</v>
      </c>
      <c r="D65" s="152" t="s">
        <v>17</v>
      </c>
      <c r="E65" s="182">
        <v>55000</v>
      </c>
      <c r="F65" s="152" t="s">
        <v>223</v>
      </c>
      <c r="G65" s="160"/>
      <c r="H65" s="158"/>
      <c r="I65" s="160"/>
      <c r="J65" s="158"/>
      <c r="K65" s="155"/>
      <c r="L65" s="168"/>
      <c r="M65" s="161">
        <f t="shared" si="1"/>
        <v>55000</v>
      </c>
      <c r="N65" s="156" t="s">
        <v>225</v>
      </c>
      <c r="O65" s="158"/>
    </row>
    <row r="66" spans="1:15" s="157" customFormat="1" ht="27">
      <c r="A66" s="152">
        <v>5</v>
      </c>
      <c r="B66" s="146" t="s">
        <v>46</v>
      </c>
      <c r="C66" s="201" t="s">
        <v>69</v>
      </c>
      <c r="D66" s="152" t="s">
        <v>17</v>
      </c>
      <c r="E66" s="182">
        <v>15000</v>
      </c>
      <c r="F66" s="152" t="s">
        <v>223</v>
      </c>
      <c r="G66" s="160"/>
      <c r="H66" s="158"/>
      <c r="I66" s="160"/>
      <c r="J66" s="158"/>
      <c r="K66" s="155"/>
      <c r="L66" s="161">
        <f>15000</f>
        <v>15000</v>
      </c>
      <c r="M66" s="168">
        <f t="shared" si="1"/>
        <v>0</v>
      </c>
      <c r="N66" s="156" t="s">
        <v>225</v>
      </c>
      <c r="O66" s="158"/>
    </row>
    <row r="67" spans="1:15" s="157" customFormat="1" ht="27">
      <c r="A67" s="152">
        <v>6</v>
      </c>
      <c r="B67" s="146" t="s">
        <v>51</v>
      </c>
      <c r="C67" s="201" t="s">
        <v>69</v>
      </c>
      <c r="D67" s="152" t="s">
        <v>17</v>
      </c>
      <c r="E67" s="182">
        <v>40000</v>
      </c>
      <c r="F67" s="152" t="s">
        <v>223</v>
      </c>
      <c r="G67" s="160"/>
      <c r="H67" s="158"/>
      <c r="I67" s="160"/>
      <c r="J67" s="158"/>
      <c r="K67" s="155"/>
      <c r="L67" s="161"/>
      <c r="M67" s="161">
        <f t="shared" si="1"/>
        <v>40000</v>
      </c>
      <c r="N67" s="156" t="s">
        <v>225</v>
      </c>
      <c r="O67" s="158"/>
    </row>
    <row r="68" spans="1:15" s="157" customFormat="1" ht="27">
      <c r="A68" s="152">
        <v>7</v>
      </c>
      <c r="B68" s="146" t="s">
        <v>59</v>
      </c>
      <c r="C68" s="201" t="s">
        <v>69</v>
      </c>
      <c r="D68" s="152" t="s">
        <v>17</v>
      </c>
      <c r="E68" s="161">
        <v>90000</v>
      </c>
      <c r="F68" s="152" t="s">
        <v>223</v>
      </c>
      <c r="G68" s="159"/>
      <c r="H68" s="158"/>
      <c r="I68" s="160"/>
      <c r="J68" s="158"/>
      <c r="K68" s="155"/>
      <c r="L68" s="161">
        <f>3564.4</f>
        <v>3564.4</v>
      </c>
      <c r="M68" s="161">
        <f t="shared" si="1"/>
        <v>86435.6</v>
      </c>
      <c r="N68" s="156" t="s">
        <v>225</v>
      </c>
      <c r="O68" s="158"/>
    </row>
    <row r="69" spans="1:15" s="157" customFormat="1" ht="27">
      <c r="A69" s="152">
        <v>8</v>
      </c>
      <c r="B69" s="158" t="s">
        <v>166</v>
      </c>
      <c r="C69" s="201" t="s">
        <v>69</v>
      </c>
      <c r="D69" s="152" t="s">
        <v>17</v>
      </c>
      <c r="E69" s="161">
        <v>20000</v>
      </c>
      <c r="F69" s="152" t="s">
        <v>223</v>
      </c>
      <c r="G69" s="159"/>
      <c r="H69" s="158"/>
      <c r="I69" s="160"/>
      <c r="J69" s="158"/>
      <c r="K69" s="155"/>
      <c r="L69" s="161"/>
      <c r="M69" s="161">
        <f t="shared" si="1"/>
        <v>20000</v>
      </c>
      <c r="N69" s="156" t="s">
        <v>225</v>
      </c>
      <c r="O69" s="210"/>
    </row>
    <row r="70" spans="1:15" ht="27">
      <c r="A70" s="152">
        <v>9</v>
      </c>
      <c r="B70" s="158" t="s">
        <v>167</v>
      </c>
      <c r="C70" s="201" t="s">
        <v>69</v>
      </c>
      <c r="D70" s="152" t="s">
        <v>17</v>
      </c>
      <c r="E70" s="161">
        <v>7000</v>
      </c>
      <c r="F70" s="152" t="s">
        <v>223</v>
      </c>
      <c r="G70" s="159"/>
      <c r="H70" s="158"/>
      <c r="I70" s="160"/>
      <c r="J70" s="158"/>
      <c r="K70" s="179"/>
      <c r="L70" s="161">
        <f>2000</f>
        <v>2000</v>
      </c>
      <c r="M70" s="161">
        <f>+E70-L70</f>
        <v>5000</v>
      </c>
      <c r="N70" s="156" t="s">
        <v>225</v>
      </c>
      <c r="O70" s="158"/>
    </row>
    <row r="71" spans="1:15" ht="27">
      <c r="A71" s="152">
        <v>10</v>
      </c>
      <c r="B71" s="158" t="s">
        <v>168</v>
      </c>
      <c r="C71" s="201" t="s">
        <v>69</v>
      </c>
      <c r="D71" s="152" t="s">
        <v>17</v>
      </c>
      <c r="E71" s="161">
        <v>22000</v>
      </c>
      <c r="F71" s="152" t="s">
        <v>223</v>
      </c>
      <c r="G71" s="159"/>
      <c r="H71" s="158"/>
      <c r="I71" s="160"/>
      <c r="J71" s="158"/>
      <c r="K71" s="179"/>
      <c r="L71" s="161">
        <v>22000</v>
      </c>
      <c r="M71" s="161">
        <f>+E71-L71</f>
        <v>0</v>
      </c>
      <c r="N71" s="156" t="s">
        <v>225</v>
      </c>
      <c r="O71" s="158"/>
    </row>
    <row r="72" spans="1:15" ht="27">
      <c r="A72" s="152">
        <v>11</v>
      </c>
      <c r="B72" s="158" t="s">
        <v>169</v>
      </c>
      <c r="C72" s="201" t="s">
        <v>69</v>
      </c>
      <c r="D72" s="152" t="s">
        <v>17</v>
      </c>
      <c r="E72" s="161">
        <v>2600</v>
      </c>
      <c r="F72" s="152" t="s">
        <v>223</v>
      </c>
      <c r="G72" s="159"/>
      <c r="H72" s="158"/>
      <c r="I72" s="160"/>
      <c r="J72" s="158"/>
      <c r="K72" s="179"/>
      <c r="L72" s="161">
        <v>2500</v>
      </c>
      <c r="M72" s="161">
        <f>+E72-L72</f>
        <v>100</v>
      </c>
      <c r="N72" s="156" t="s">
        <v>225</v>
      </c>
      <c r="O72" s="342"/>
    </row>
    <row r="73" spans="1:15" ht="18">
      <c r="A73" s="215"/>
      <c r="B73" s="215"/>
      <c r="C73" s="216"/>
      <c r="D73" s="215"/>
      <c r="E73" s="347"/>
      <c r="F73" s="215"/>
      <c r="G73" s="219"/>
      <c r="H73" s="215"/>
      <c r="I73" s="348"/>
      <c r="J73" s="215"/>
      <c r="K73" s="222"/>
      <c r="L73" s="218"/>
      <c r="M73" s="218"/>
      <c r="N73" s="215"/>
      <c r="O73" s="215"/>
    </row>
    <row r="74" spans="1:15" ht="18">
      <c r="A74" s="343"/>
      <c r="B74" s="407" t="s">
        <v>55</v>
      </c>
      <c r="C74" s="408"/>
      <c r="D74" s="409"/>
      <c r="E74" s="344">
        <f>SUM(E62:E73)</f>
        <v>273176</v>
      </c>
      <c r="F74" s="410" t="s">
        <v>55</v>
      </c>
      <c r="G74" s="410"/>
      <c r="H74" s="410"/>
      <c r="I74" s="410"/>
      <c r="J74" s="410"/>
      <c r="K74" s="410"/>
      <c r="L74" s="345">
        <f>SUM(L62:L73)</f>
        <v>47264.4</v>
      </c>
      <c r="M74" s="345">
        <f>SUM(M62:M73)</f>
        <v>225911.6</v>
      </c>
      <c r="N74" s="346"/>
      <c r="O74" s="346"/>
    </row>
    <row r="75" spans="1:15" ht="18">
      <c r="A75" s="19"/>
      <c r="B75" s="19"/>
      <c r="C75" s="19"/>
      <c r="D75" s="19"/>
      <c r="E75" s="36"/>
      <c r="F75" s="19"/>
      <c r="G75" s="19"/>
      <c r="H75" s="19"/>
      <c r="I75" s="19"/>
      <c r="J75" s="19"/>
      <c r="K75" s="19"/>
      <c r="L75" s="56"/>
      <c r="M75" s="56"/>
      <c r="N75" s="19"/>
      <c r="O75" s="19"/>
    </row>
    <row r="76" spans="1:15" ht="18">
      <c r="A76" s="19"/>
      <c r="B76" s="19" t="s">
        <v>21</v>
      </c>
      <c r="C76" s="396" t="s">
        <v>109</v>
      </c>
      <c r="D76" s="396"/>
      <c r="E76" s="396"/>
      <c r="F76" s="19" t="s">
        <v>82</v>
      </c>
      <c r="G76" s="19"/>
      <c r="H76" s="19"/>
      <c r="I76" s="19"/>
      <c r="J76" s="19"/>
      <c r="K76" s="19"/>
      <c r="L76" s="56" t="s">
        <v>110</v>
      </c>
      <c r="M76" s="56"/>
      <c r="N76" s="19"/>
      <c r="O76" s="19"/>
    </row>
    <row r="77" spans="1:15" ht="18">
      <c r="A77" s="19"/>
      <c r="B77" s="19" t="s">
        <v>25</v>
      </c>
      <c r="C77" s="111" t="s">
        <v>75</v>
      </c>
      <c r="D77" s="111"/>
      <c r="E77" s="111"/>
      <c r="F77" s="19" t="s">
        <v>85</v>
      </c>
      <c r="G77" s="19"/>
      <c r="H77" s="19"/>
      <c r="I77" s="19"/>
      <c r="J77" s="19"/>
      <c r="K77" s="19"/>
      <c r="L77" s="56" t="s">
        <v>111</v>
      </c>
      <c r="M77" s="56"/>
      <c r="N77" s="19"/>
      <c r="O77" s="19"/>
    </row>
    <row r="78" spans="1:15" ht="18">
      <c r="A78" s="19"/>
      <c r="B78" s="19" t="s">
        <v>29</v>
      </c>
      <c r="C78" s="111" t="s">
        <v>74</v>
      </c>
      <c r="D78" s="111"/>
      <c r="E78" s="111"/>
      <c r="F78" s="19" t="s">
        <v>79</v>
      </c>
      <c r="G78" s="19"/>
      <c r="H78" s="19"/>
      <c r="I78" s="19"/>
      <c r="J78" s="19"/>
      <c r="K78" s="19"/>
      <c r="L78" s="397" t="s">
        <v>32</v>
      </c>
      <c r="M78" s="397"/>
      <c r="N78" s="397"/>
      <c r="O78" s="397"/>
    </row>
    <row r="79" spans="1:15" ht="18">
      <c r="A79" s="19"/>
      <c r="B79" s="19"/>
      <c r="C79" s="111" t="s">
        <v>76</v>
      </c>
      <c r="D79" s="111"/>
      <c r="E79" s="111"/>
      <c r="F79" s="19"/>
      <c r="G79" s="19"/>
      <c r="H79" s="19"/>
      <c r="I79" s="19"/>
      <c r="J79" s="19"/>
      <c r="K79" s="19"/>
      <c r="L79" s="330"/>
      <c r="M79" s="330"/>
      <c r="N79" s="330"/>
      <c r="O79" s="330"/>
    </row>
    <row r="80" spans="1:15" ht="18">
      <c r="A80" s="398" t="s">
        <v>0</v>
      </c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</row>
    <row r="81" spans="1:15" ht="18">
      <c r="A81" s="398" t="s">
        <v>33</v>
      </c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</row>
    <row r="82" spans="1:15" ht="18">
      <c r="A82" s="399" t="s">
        <v>217</v>
      </c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</row>
    <row r="83" spans="1:15" ht="18">
      <c r="A83" s="399" t="s">
        <v>45</v>
      </c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</row>
    <row r="84" spans="1:15" ht="18">
      <c r="A84" s="400" t="s">
        <v>220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</row>
    <row r="85" spans="1:15" ht="18">
      <c r="A85" s="43" t="s">
        <v>3</v>
      </c>
      <c r="B85" s="1" t="s">
        <v>4</v>
      </c>
      <c r="C85" s="2" t="s">
        <v>5</v>
      </c>
      <c r="D85" s="1" t="s">
        <v>6</v>
      </c>
      <c r="E85" s="2" t="s">
        <v>7</v>
      </c>
      <c r="F85" s="1" t="s">
        <v>8</v>
      </c>
      <c r="G85" s="401" t="s">
        <v>9</v>
      </c>
      <c r="H85" s="402"/>
      <c r="I85" s="402"/>
      <c r="J85" s="402"/>
      <c r="K85" s="402"/>
      <c r="L85" s="239" t="s">
        <v>10</v>
      </c>
      <c r="M85" s="1" t="s">
        <v>11</v>
      </c>
      <c r="N85" s="1" t="s">
        <v>12</v>
      </c>
      <c r="O85" s="3" t="s">
        <v>13</v>
      </c>
    </row>
    <row r="86" spans="1:15" ht="18">
      <c r="A86" s="44"/>
      <c r="B86" s="4"/>
      <c r="C86" s="327" t="s">
        <v>14</v>
      </c>
      <c r="D86" s="4"/>
      <c r="E86" s="327"/>
      <c r="F86" s="4" t="s">
        <v>15</v>
      </c>
      <c r="G86" s="6">
        <v>1</v>
      </c>
      <c r="H86" s="6">
        <v>2</v>
      </c>
      <c r="I86" s="6">
        <v>3</v>
      </c>
      <c r="J86" s="6">
        <v>4</v>
      </c>
      <c r="K86" s="328">
        <v>5</v>
      </c>
      <c r="L86" s="240" t="s">
        <v>7</v>
      </c>
      <c r="M86" s="4" t="s">
        <v>7</v>
      </c>
      <c r="N86" s="4" t="s">
        <v>16</v>
      </c>
      <c r="O86" s="8"/>
    </row>
    <row r="87" spans="1:15" ht="18">
      <c r="A87" s="6"/>
      <c r="B87" s="6" t="s">
        <v>56</v>
      </c>
      <c r="C87" s="6"/>
      <c r="D87" s="6"/>
      <c r="E87" s="339">
        <f>+E74</f>
        <v>273176</v>
      </c>
      <c r="F87" s="6"/>
      <c r="G87" s="6"/>
      <c r="H87" s="6"/>
      <c r="I87" s="6"/>
      <c r="J87" s="6"/>
      <c r="K87" s="6"/>
      <c r="L87" s="341">
        <f>L74</f>
        <v>47264.4</v>
      </c>
      <c r="M87" s="339">
        <f>+M74</f>
        <v>225911.6</v>
      </c>
      <c r="N87" s="6"/>
      <c r="O87" s="6"/>
    </row>
    <row r="88" spans="1:15" s="157" customFormat="1" ht="27">
      <c r="A88" s="152">
        <v>12</v>
      </c>
      <c r="B88" s="158" t="s">
        <v>170</v>
      </c>
      <c r="C88" s="201" t="s">
        <v>70</v>
      </c>
      <c r="D88" s="152" t="s">
        <v>17</v>
      </c>
      <c r="E88" s="161">
        <v>50000</v>
      </c>
      <c r="F88" s="152" t="s">
        <v>223</v>
      </c>
      <c r="G88" s="159"/>
      <c r="H88" s="158"/>
      <c r="I88" s="160"/>
      <c r="J88" s="158"/>
      <c r="K88" s="155"/>
      <c r="L88" s="188">
        <f>43500+6200</f>
        <v>49700</v>
      </c>
      <c r="M88" s="197">
        <f>+E88-L88</f>
        <v>300</v>
      </c>
      <c r="N88" s="156" t="s">
        <v>225</v>
      </c>
      <c r="O88" s="158"/>
    </row>
    <row r="89" spans="1:15" s="157" customFormat="1" ht="27">
      <c r="A89" s="189">
        <v>13</v>
      </c>
      <c r="B89" s="158" t="s">
        <v>171</v>
      </c>
      <c r="C89" s="201" t="s">
        <v>70</v>
      </c>
      <c r="D89" s="152" t="s">
        <v>17</v>
      </c>
      <c r="E89" s="161">
        <v>100000</v>
      </c>
      <c r="F89" s="152" t="s">
        <v>223</v>
      </c>
      <c r="G89" s="159"/>
      <c r="H89" s="158"/>
      <c r="I89" s="160"/>
      <c r="J89" s="158"/>
      <c r="K89" s="155"/>
      <c r="L89" s="196"/>
      <c r="M89" s="168">
        <f>+E89-L89</f>
        <v>100000</v>
      </c>
      <c r="N89" s="156" t="s">
        <v>225</v>
      </c>
      <c r="O89" s="158"/>
    </row>
    <row r="90" spans="1:15" s="157" customFormat="1" ht="27">
      <c r="A90" s="152">
        <v>14</v>
      </c>
      <c r="B90" s="158" t="s">
        <v>172</v>
      </c>
      <c r="C90" s="201" t="s">
        <v>70</v>
      </c>
      <c r="D90" s="152" t="s">
        <v>17</v>
      </c>
      <c r="E90" s="161">
        <v>50000</v>
      </c>
      <c r="F90" s="152" t="s">
        <v>223</v>
      </c>
      <c r="G90" s="159"/>
      <c r="H90" s="158"/>
      <c r="I90" s="160"/>
      <c r="J90" s="158"/>
      <c r="K90" s="155"/>
      <c r="L90" s="168"/>
      <c r="M90" s="168">
        <f>+E90-L90</f>
        <v>50000</v>
      </c>
      <c r="N90" s="156" t="s">
        <v>225</v>
      </c>
      <c r="O90" s="158"/>
    </row>
    <row r="91" spans="1:15" s="157" customFormat="1" ht="27">
      <c r="A91" s="189">
        <v>15</v>
      </c>
      <c r="B91" s="199" t="s">
        <v>173</v>
      </c>
      <c r="C91" s="201" t="s">
        <v>70</v>
      </c>
      <c r="D91" s="152" t="s">
        <v>17</v>
      </c>
      <c r="E91" s="161">
        <v>40000</v>
      </c>
      <c r="F91" s="152" t="s">
        <v>223</v>
      </c>
      <c r="G91" s="159"/>
      <c r="H91" s="158"/>
      <c r="I91" s="160"/>
      <c r="J91" s="158"/>
      <c r="K91" s="155"/>
      <c r="L91" s="161"/>
      <c r="M91" s="168">
        <f>+E91-L91</f>
        <v>40000</v>
      </c>
      <c r="N91" s="156" t="s">
        <v>225</v>
      </c>
      <c r="O91" s="158"/>
    </row>
    <row r="92" spans="1:15" s="157" customFormat="1" ht="36">
      <c r="A92" s="152">
        <v>16</v>
      </c>
      <c r="B92" s="158" t="s">
        <v>244</v>
      </c>
      <c r="C92" s="201" t="s">
        <v>69</v>
      </c>
      <c r="D92" s="152" t="s">
        <v>17</v>
      </c>
      <c r="E92" s="161">
        <v>180000</v>
      </c>
      <c r="F92" s="152" t="s">
        <v>223</v>
      </c>
      <c r="G92" s="159"/>
      <c r="H92" s="158"/>
      <c r="I92" s="160"/>
      <c r="J92" s="158"/>
      <c r="K92" s="155"/>
      <c r="L92" s="161"/>
      <c r="M92" s="168">
        <f>+E92-L92</f>
        <v>180000</v>
      </c>
      <c r="N92" s="156" t="s">
        <v>225</v>
      </c>
      <c r="O92" s="146" t="s">
        <v>237</v>
      </c>
    </row>
    <row r="93" spans="1:15" s="157" customFormat="1" ht="18">
      <c r="A93" s="152"/>
      <c r="B93" s="158"/>
      <c r="C93" s="178"/>
      <c r="D93" s="152"/>
      <c r="E93" s="161"/>
      <c r="F93" s="152"/>
      <c r="G93" s="159"/>
      <c r="H93" s="158"/>
      <c r="I93" s="160"/>
      <c r="J93" s="158"/>
      <c r="K93" s="155"/>
      <c r="L93" s="161"/>
      <c r="M93" s="168"/>
      <c r="N93" s="152"/>
      <c r="O93" s="158"/>
    </row>
    <row r="94" spans="1:15" s="157" customFormat="1" ht="18">
      <c r="A94" s="189"/>
      <c r="B94" s="158"/>
      <c r="C94" s="178"/>
      <c r="D94" s="152"/>
      <c r="E94" s="161"/>
      <c r="F94" s="152"/>
      <c r="G94" s="159"/>
      <c r="H94" s="158"/>
      <c r="I94" s="160"/>
      <c r="J94" s="158"/>
      <c r="K94" s="155"/>
      <c r="L94" s="161"/>
      <c r="M94" s="168"/>
      <c r="N94" s="152"/>
      <c r="O94" s="158"/>
    </row>
    <row r="95" spans="1:15" s="157" customFormat="1" ht="18">
      <c r="A95" s="152"/>
      <c r="B95" s="158"/>
      <c r="C95" s="178"/>
      <c r="D95" s="152"/>
      <c r="E95" s="180"/>
      <c r="F95" s="152"/>
      <c r="G95" s="159"/>
      <c r="H95" s="158"/>
      <c r="I95" s="160"/>
      <c r="J95" s="158"/>
      <c r="K95" s="155"/>
      <c r="L95" s="161"/>
      <c r="M95" s="168"/>
      <c r="N95" s="152"/>
      <c r="O95" s="158"/>
    </row>
    <row r="96" spans="1:15" ht="18">
      <c r="A96" s="152"/>
      <c r="B96" s="160"/>
      <c r="C96" s="178"/>
      <c r="D96" s="152"/>
      <c r="E96" s="161"/>
      <c r="F96" s="152"/>
      <c r="G96" s="159"/>
      <c r="H96" s="158"/>
      <c r="I96" s="160"/>
      <c r="J96" s="158"/>
      <c r="K96" s="155"/>
      <c r="L96" s="161"/>
      <c r="M96" s="154"/>
      <c r="N96" s="152"/>
      <c r="O96" s="195"/>
    </row>
    <row r="97" spans="1:15" ht="18">
      <c r="A97" s="152"/>
      <c r="B97" s="199"/>
      <c r="C97" s="178"/>
      <c r="D97" s="152"/>
      <c r="E97" s="161"/>
      <c r="F97" s="152"/>
      <c r="G97" s="159"/>
      <c r="H97" s="158"/>
      <c r="I97" s="160"/>
      <c r="J97" s="158"/>
      <c r="K97" s="155"/>
      <c r="M97" s="168"/>
      <c r="N97" s="152"/>
      <c r="O97" s="158"/>
    </row>
    <row r="98" spans="1:15" ht="18">
      <c r="A98" s="76"/>
      <c r="B98" s="403" t="s">
        <v>55</v>
      </c>
      <c r="C98" s="404"/>
      <c r="D98" s="405"/>
      <c r="E98" s="75">
        <f>SUM(E87:E97)</f>
        <v>693176</v>
      </c>
      <c r="F98" s="406" t="s">
        <v>55</v>
      </c>
      <c r="G98" s="406"/>
      <c r="H98" s="406"/>
      <c r="I98" s="406"/>
      <c r="J98" s="406"/>
      <c r="K98" s="406"/>
      <c r="L98" s="241">
        <f>SUM(L87:L97)</f>
        <v>96964.4</v>
      </c>
      <c r="M98" s="345">
        <f>SUM(M87:M97)</f>
        <v>596211.6</v>
      </c>
      <c r="N98" s="105">
        <f>+E98-L98</f>
        <v>596211.6</v>
      </c>
      <c r="O98" s="84"/>
    </row>
    <row r="99" spans="1:15" ht="18">
      <c r="A99" s="19"/>
      <c r="B99" s="19"/>
      <c r="C99" s="19"/>
      <c r="D99" s="19"/>
      <c r="E99" s="36"/>
      <c r="F99" s="19"/>
      <c r="G99" s="19"/>
      <c r="H99" s="19"/>
      <c r="I99" s="19"/>
      <c r="J99" s="19"/>
      <c r="K99" s="19"/>
      <c r="L99" s="56"/>
      <c r="M99" s="19"/>
      <c r="N99" s="78"/>
      <c r="O99" s="19"/>
    </row>
    <row r="100" spans="1:15" ht="18">
      <c r="A100" s="19"/>
      <c r="B100" s="19"/>
      <c r="C100" s="19"/>
      <c r="D100" s="19"/>
      <c r="E100" s="36"/>
      <c r="F100" s="19"/>
      <c r="G100" s="19"/>
      <c r="H100" s="19"/>
      <c r="I100" s="19"/>
      <c r="J100" s="19"/>
      <c r="K100" s="19"/>
      <c r="L100" s="56"/>
      <c r="M100" s="19"/>
      <c r="N100" s="78"/>
      <c r="O100" s="19"/>
    </row>
    <row r="101" spans="1:15" ht="18">
      <c r="A101" s="19"/>
      <c r="B101" s="19"/>
      <c r="C101" s="19"/>
      <c r="D101" s="19"/>
      <c r="E101" s="36"/>
      <c r="F101" s="19"/>
      <c r="G101" s="19"/>
      <c r="H101" s="19"/>
      <c r="I101" s="19"/>
      <c r="J101" s="19"/>
      <c r="K101" s="19"/>
      <c r="L101" s="56"/>
      <c r="M101" s="19"/>
      <c r="N101" s="78"/>
      <c r="O101" s="19"/>
    </row>
    <row r="102" spans="1:15" ht="18">
      <c r="A102" s="19"/>
      <c r="B102" s="19"/>
      <c r="C102" s="19"/>
      <c r="D102" s="19"/>
      <c r="E102" s="36"/>
      <c r="F102" s="19"/>
      <c r="G102" s="19"/>
      <c r="H102" s="19"/>
      <c r="I102" s="19"/>
      <c r="J102" s="19"/>
      <c r="K102" s="19"/>
      <c r="L102" s="56"/>
      <c r="M102" s="19"/>
      <c r="N102" s="78"/>
      <c r="O102" s="19"/>
    </row>
    <row r="103" spans="1:15" ht="18">
      <c r="A103" s="19"/>
      <c r="B103" s="19" t="s">
        <v>21</v>
      </c>
      <c r="C103" s="396" t="s">
        <v>105</v>
      </c>
      <c r="D103" s="396"/>
      <c r="E103" s="396"/>
      <c r="F103" s="19" t="s">
        <v>82</v>
      </c>
      <c r="G103" s="19"/>
      <c r="H103" s="19"/>
      <c r="I103" s="19"/>
      <c r="J103" s="19"/>
      <c r="K103" s="19"/>
      <c r="L103" s="56" t="s">
        <v>24</v>
      </c>
      <c r="M103" s="19"/>
      <c r="N103" s="19"/>
      <c r="O103" s="19"/>
    </row>
    <row r="104" spans="1:15" ht="18">
      <c r="A104" s="19"/>
      <c r="B104" s="19" t="s">
        <v>25</v>
      </c>
      <c r="C104" s="111" t="s">
        <v>75</v>
      </c>
      <c r="D104" s="111"/>
      <c r="E104" s="111"/>
      <c r="F104" s="19" t="s">
        <v>103</v>
      </c>
      <c r="G104" s="19"/>
      <c r="H104" s="19"/>
      <c r="I104" s="19"/>
      <c r="J104" s="19"/>
      <c r="K104" s="19"/>
      <c r="L104" s="56" t="s">
        <v>28</v>
      </c>
      <c r="M104" s="19"/>
      <c r="N104" s="19"/>
      <c r="O104" s="19"/>
    </row>
    <row r="105" spans="1:15" ht="18">
      <c r="A105" s="19"/>
      <c r="B105" s="19" t="s">
        <v>29</v>
      </c>
      <c r="C105" s="111" t="s">
        <v>74</v>
      </c>
      <c r="D105" s="111"/>
      <c r="E105" s="111"/>
      <c r="F105" s="19" t="s">
        <v>83</v>
      </c>
      <c r="G105" s="19"/>
      <c r="H105" s="19"/>
      <c r="I105" s="19"/>
      <c r="J105" s="19"/>
      <c r="K105" s="19"/>
      <c r="L105" s="397" t="s">
        <v>32</v>
      </c>
      <c r="M105" s="397"/>
      <c r="N105" s="397"/>
      <c r="O105" s="397"/>
    </row>
    <row r="106" spans="1:15" ht="18">
      <c r="A106" s="19"/>
      <c r="B106" s="19"/>
      <c r="C106" s="111" t="s">
        <v>76</v>
      </c>
      <c r="D106" s="111"/>
      <c r="E106" s="111"/>
      <c r="F106" s="19"/>
      <c r="G106" s="19"/>
      <c r="H106" s="19"/>
      <c r="I106" s="19"/>
      <c r="J106" s="19"/>
      <c r="K106" s="19"/>
      <c r="L106" s="256"/>
      <c r="M106" s="330"/>
      <c r="N106" s="330"/>
      <c r="O106" s="330"/>
    </row>
    <row r="107" spans="1:15" ht="18">
      <c r="A107" s="19"/>
      <c r="B107" s="19"/>
      <c r="C107" s="111"/>
      <c r="D107" s="111"/>
      <c r="E107" s="111"/>
      <c r="F107" s="19"/>
      <c r="G107" s="19"/>
      <c r="H107" s="19"/>
      <c r="I107" s="19"/>
      <c r="J107" s="19"/>
      <c r="K107" s="19"/>
      <c r="L107" s="256"/>
      <c r="M107" s="330"/>
      <c r="N107" s="330"/>
      <c r="O107" s="330"/>
    </row>
    <row r="108" spans="1:15" ht="18">
      <c r="A108" s="398" t="s">
        <v>0</v>
      </c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</row>
    <row r="109" spans="1:15" ht="18">
      <c r="A109" s="398" t="s">
        <v>34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</row>
    <row r="110" spans="1:15" ht="18">
      <c r="A110" s="399" t="s">
        <v>217</v>
      </c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</row>
    <row r="111" spans="1:15" ht="18">
      <c r="A111" s="399" t="s">
        <v>45</v>
      </c>
      <c r="B111" s="399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</row>
    <row r="112" spans="1:15" ht="18">
      <c r="A112" s="400" t="s">
        <v>231</v>
      </c>
      <c r="B112" s="400"/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</row>
    <row r="113" spans="1:15" ht="18">
      <c r="A113" s="43" t="s">
        <v>3</v>
      </c>
      <c r="B113" s="1" t="s">
        <v>4</v>
      </c>
      <c r="C113" s="2" t="s">
        <v>5</v>
      </c>
      <c r="D113" s="1" t="s">
        <v>6</v>
      </c>
      <c r="E113" s="2" t="s">
        <v>7</v>
      </c>
      <c r="F113" s="1" t="s">
        <v>8</v>
      </c>
      <c r="G113" s="401" t="s">
        <v>9</v>
      </c>
      <c r="H113" s="402"/>
      <c r="I113" s="402"/>
      <c r="J113" s="402"/>
      <c r="K113" s="402"/>
      <c r="L113" s="239" t="s">
        <v>10</v>
      </c>
      <c r="M113" s="1" t="s">
        <v>11</v>
      </c>
      <c r="N113" s="1" t="s">
        <v>12</v>
      </c>
      <c r="O113" s="3" t="s">
        <v>13</v>
      </c>
    </row>
    <row r="114" spans="1:15" ht="18">
      <c r="A114" s="44"/>
      <c r="B114" s="4"/>
      <c r="C114" s="327" t="s">
        <v>14</v>
      </c>
      <c r="D114" s="4"/>
      <c r="E114" s="327"/>
      <c r="F114" s="4" t="s">
        <v>15</v>
      </c>
      <c r="G114" s="6">
        <v>1</v>
      </c>
      <c r="H114" s="6">
        <v>2</v>
      </c>
      <c r="I114" s="6">
        <v>3</v>
      </c>
      <c r="J114" s="6">
        <v>4</v>
      </c>
      <c r="K114" s="328">
        <v>5</v>
      </c>
      <c r="L114" s="240" t="s">
        <v>7</v>
      </c>
      <c r="M114" s="4" t="s">
        <v>7</v>
      </c>
      <c r="N114" s="4" t="s">
        <v>16</v>
      </c>
      <c r="O114" s="8"/>
    </row>
    <row r="115" spans="1:15" ht="27">
      <c r="A115" s="162">
        <v>1</v>
      </c>
      <c r="B115" s="146" t="s">
        <v>162</v>
      </c>
      <c r="C115" s="201" t="s">
        <v>69</v>
      </c>
      <c r="D115" s="162" t="s">
        <v>17</v>
      </c>
      <c r="E115" s="202">
        <v>5000</v>
      </c>
      <c r="F115" s="152" t="s">
        <v>223</v>
      </c>
      <c r="G115" s="159"/>
      <c r="H115" s="158"/>
      <c r="I115" s="160"/>
      <c r="J115" s="158"/>
      <c r="K115" s="155"/>
      <c r="L115" s="188"/>
      <c r="M115" s="197">
        <f>+E115-L115</f>
        <v>5000</v>
      </c>
      <c r="N115" s="156" t="s">
        <v>229</v>
      </c>
      <c r="O115" s="167"/>
    </row>
    <row r="116" spans="1:15" ht="27">
      <c r="A116" s="152">
        <v>2</v>
      </c>
      <c r="B116" s="146" t="s">
        <v>163</v>
      </c>
      <c r="C116" s="201" t="s">
        <v>69</v>
      </c>
      <c r="D116" s="152" t="s">
        <v>17</v>
      </c>
      <c r="E116" s="204">
        <v>10000</v>
      </c>
      <c r="F116" s="152" t="s">
        <v>223</v>
      </c>
      <c r="G116" s="159"/>
      <c r="H116" s="158"/>
      <c r="I116" s="160"/>
      <c r="J116" s="158"/>
      <c r="K116" s="155"/>
      <c r="L116" s="196"/>
      <c r="M116" s="168">
        <f>+E116-L116</f>
        <v>10000</v>
      </c>
      <c r="N116" s="156" t="s">
        <v>229</v>
      </c>
      <c r="O116" s="158"/>
    </row>
    <row r="117" spans="1:15" ht="27">
      <c r="A117" s="152">
        <v>3</v>
      </c>
      <c r="B117" s="205" t="s">
        <v>164</v>
      </c>
      <c r="C117" s="201" t="s">
        <v>69</v>
      </c>
      <c r="D117" s="152" t="s">
        <v>17</v>
      </c>
      <c r="E117" s="206">
        <v>6576</v>
      </c>
      <c r="F117" s="152" t="s">
        <v>223</v>
      </c>
      <c r="G117" s="159"/>
      <c r="H117" s="158"/>
      <c r="I117" s="160"/>
      <c r="J117" s="158"/>
      <c r="K117" s="155"/>
      <c r="L117" s="168"/>
      <c r="M117" s="168">
        <f>+E117-L117</f>
        <v>6576</v>
      </c>
      <c r="N117" s="156" t="s">
        <v>229</v>
      </c>
      <c r="O117" s="158"/>
    </row>
    <row r="118" spans="1:15" ht="36">
      <c r="A118" s="152">
        <v>4</v>
      </c>
      <c r="B118" s="209" t="s">
        <v>165</v>
      </c>
      <c r="C118" s="201" t="s">
        <v>69</v>
      </c>
      <c r="D118" s="152" t="s">
        <v>17</v>
      </c>
      <c r="E118" s="182">
        <v>55000</v>
      </c>
      <c r="F118" s="152" t="s">
        <v>223</v>
      </c>
      <c r="G118" s="159"/>
      <c r="H118" s="158"/>
      <c r="I118" s="160"/>
      <c r="J118" s="158"/>
      <c r="K118" s="155"/>
      <c r="L118" s="161"/>
      <c r="M118" s="168">
        <f>+E118-L118</f>
        <v>55000</v>
      </c>
      <c r="N118" s="156" t="s">
        <v>229</v>
      </c>
      <c r="O118" s="158"/>
    </row>
    <row r="119" spans="1:15" ht="27">
      <c r="A119" s="152">
        <v>5</v>
      </c>
      <c r="B119" s="146" t="s">
        <v>46</v>
      </c>
      <c r="C119" s="201" t="s">
        <v>69</v>
      </c>
      <c r="D119" s="152" t="s">
        <v>17</v>
      </c>
      <c r="E119" s="182">
        <v>15000</v>
      </c>
      <c r="F119" s="152" t="s">
        <v>223</v>
      </c>
      <c r="G119" s="159"/>
      <c r="H119" s="158"/>
      <c r="I119" s="160"/>
      <c r="J119" s="158"/>
      <c r="K119" s="155"/>
      <c r="L119" s="161"/>
      <c r="M119" s="168">
        <f>+E119-L120</f>
        <v>15000</v>
      </c>
      <c r="N119" s="156" t="s">
        <v>229</v>
      </c>
      <c r="O119" s="158"/>
    </row>
    <row r="120" spans="1:15" ht="27">
      <c r="A120" s="152">
        <v>6</v>
      </c>
      <c r="B120" s="146" t="s">
        <v>51</v>
      </c>
      <c r="C120" s="201" t="s">
        <v>69</v>
      </c>
      <c r="D120" s="152" t="s">
        <v>17</v>
      </c>
      <c r="E120" s="182">
        <v>40000</v>
      </c>
      <c r="F120" s="152" t="s">
        <v>223</v>
      </c>
      <c r="G120" s="159"/>
      <c r="H120" s="158"/>
      <c r="I120" s="160"/>
      <c r="J120" s="158"/>
      <c r="K120" s="155"/>
      <c r="L120" s="161"/>
      <c r="M120" s="168">
        <f t="shared" ref="M120:M125" si="2">+E120-L120</f>
        <v>40000</v>
      </c>
      <c r="N120" s="156" t="s">
        <v>229</v>
      </c>
      <c r="O120" s="158"/>
    </row>
    <row r="121" spans="1:15" ht="27">
      <c r="A121" s="152">
        <v>7</v>
      </c>
      <c r="B121" s="146" t="s">
        <v>59</v>
      </c>
      <c r="C121" s="201" t="s">
        <v>69</v>
      </c>
      <c r="D121" s="152" t="s">
        <v>17</v>
      </c>
      <c r="E121" s="161">
        <v>90000</v>
      </c>
      <c r="F121" s="152" t="s">
        <v>223</v>
      </c>
      <c r="G121" s="159"/>
      <c r="H121" s="158"/>
      <c r="I121" s="160"/>
      <c r="J121" s="158"/>
      <c r="K121" s="155"/>
      <c r="L121" s="161"/>
      <c r="M121" s="168">
        <f t="shared" si="2"/>
        <v>90000</v>
      </c>
      <c r="N121" s="156" t="s">
        <v>229</v>
      </c>
      <c r="O121" s="158"/>
    </row>
    <row r="122" spans="1:15" ht="27">
      <c r="A122" s="152">
        <v>8</v>
      </c>
      <c r="B122" s="158" t="s">
        <v>166</v>
      </c>
      <c r="C122" s="201" t="s">
        <v>69</v>
      </c>
      <c r="D122" s="152" t="s">
        <v>17</v>
      </c>
      <c r="E122" s="161">
        <v>20000</v>
      </c>
      <c r="F122" s="152" t="s">
        <v>223</v>
      </c>
      <c r="G122" s="159"/>
      <c r="H122" s="158"/>
      <c r="I122" s="160"/>
      <c r="J122" s="158"/>
      <c r="K122" s="155"/>
      <c r="L122" s="161"/>
      <c r="M122" s="168">
        <f t="shared" si="2"/>
        <v>20000</v>
      </c>
      <c r="N122" s="156" t="s">
        <v>229</v>
      </c>
      <c r="O122" s="158"/>
    </row>
    <row r="123" spans="1:15" ht="27">
      <c r="A123" s="152">
        <v>9</v>
      </c>
      <c r="B123" s="158" t="s">
        <v>167</v>
      </c>
      <c r="C123" s="201" t="s">
        <v>69</v>
      </c>
      <c r="D123" s="152" t="s">
        <v>17</v>
      </c>
      <c r="E123" s="161">
        <v>7000</v>
      </c>
      <c r="F123" s="152" t="s">
        <v>223</v>
      </c>
      <c r="G123" s="159"/>
      <c r="H123" s="158"/>
      <c r="I123" s="160"/>
      <c r="J123" s="158"/>
      <c r="K123" s="155"/>
      <c r="L123" s="161"/>
      <c r="M123" s="168">
        <f t="shared" si="2"/>
        <v>7000</v>
      </c>
      <c r="N123" s="156" t="s">
        <v>229</v>
      </c>
      <c r="O123" s="158"/>
    </row>
    <row r="124" spans="1:15" ht="27">
      <c r="A124" s="152">
        <v>10</v>
      </c>
      <c r="B124" s="158" t="s">
        <v>168</v>
      </c>
      <c r="C124" s="201" t="s">
        <v>69</v>
      </c>
      <c r="D124" s="152" t="s">
        <v>17</v>
      </c>
      <c r="E124" s="161">
        <v>22000</v>
      </c>
      <c r="F124" s="152" t="s">
        <v>223</v>
      </c>
      <c r="G124" s="159"/>
      <c r="H124" s="158"/>
      <c r="I124" s="160"/>
      <c r="J124" s="158"/>
      <c r="K124" s="155"/>
      <c r="L124" s="161"/>
      <c r="M124" s="168">
        <f t="shared" si="2"/>
        <v>22000</v>
      </c>
      <c r="N124" s="156" t="s">
        <v>229</v>
      </c>
      <c r="O124" s="158"/>
    </row>
    <row r="125" spans="1:15" ht="27">
      <c r="A125" s="152">
        <v>11</v>
      </c>
      <c r="B125" s="158" t="s">
        <v>169</v>
      </c>
      <c r="C125" s="201" t="s">
        <v>69</v>
      </c>
      <c r="D125" s="152" t="s">
        <v>17</v>
      </c>
      <c r="E125" s="161">
        <v>2600</v>
      </c>
      <c r="F125" s="152" t="s">
        <v>223</v>
      </c>
      <c r="G125" s="159"/>
      <c r="H125" s="158"/>
      <c r="I125" s="160"/>
      <c r="J125" s="158"/>
      <c r="K125" s="155"/>
      <c r="L125" s="161"/>
      <c r="M125" s="168">
        <f t="shared" si="2"/>
        <v>2600</v>
      </c>
      <c r="N125" s="156" t="s">
        <v>229</v>
      </c>
      <c r="O125" s="158"/>
    </row>
    <row r="126" spans="1:15" ht="18">
      <c r="A126" s="76"/>
      <c r="B126" s="403" t="s">
        <v>55</v>
      </c>
      <c r="C126" s="404"/>
      <c r="D126" s="405"/>
      <c r="E126" s="75">
        <f>SUM(E115:E125)</f>
        <v>273176</v>
      </c>
      <c r="F126" s="406" t="s">
        <v>55</v>
      </c>
      <c r="G126" s="406"/>
      <c r="H126" s="406"/>
      <c r="I126" s="406"/>
      <c r="J126" s="406"/>
      <c r="K126" s="406"/>
      <c r="L126" s="241">
        <f>SUM(L115:L125)</f>
        <v>0</v>
      </c>
      <c r="M126" s="75">
        <f>SUM(M115:M125)</f>
        <v>273176</v>
      </c>
      <c r="N126" s="105">
        <f>+E126-L126</f>
        <v>273176</v>
      </c>
      <c r="O126" s="84"/>
    </row>
    <row r="127" spans="1:15" ht="18">
      <c r="A127" s="86"/>
      <c r="B127" s="87"/>
      <c r="C127" s="87"/>
      <c r="D127" s="87"/>
      <c r="E127" s="88"/>
      <c r="F127" s="87"/>
      <c r="G127" s="87"/>
      <c r="H127" s="87"/>
      <c r="I127" s="87"/>
      <c r="J127" s="87"/>
      <c r="K127" s="87"/>
      <c r="L127" s="242"/>
      <c r="M127" s="88"/>
      <c r="N127" s="77"/>
      <c r="O127" s="19"/>
    </row>
    <row r="128" spans="1:15" ht="18">
      <c r="A128" s="19"/>
      <c r="B128" s="19"/>
      <c r="C128" s="19"/>
      <c r="D128" s="19"/>
      <c r="E128" s="36"/>
      <c r="F128" s="19"/>
      <c r="G128" s="19"/>
      <c r="H128" s="19"/>
      <c r="I128" s="19"/>
      <c r="J128" s="19"/>
      <c r="K128" s="19"/>
      <c r="L128" s="56"/>
      <c r="M128" s="19"/>
      <c r="N128" s="19"/>
      <c r="O128" s="19"/>
    </row>
    <row r="129" spans="1:15" ht="18">
      <c r="A129" s="19"/>
      <c r="B129" s="19" t="s">
        <v>21</v>
      </c>
      <c r="C129" s="396" t="s">
        <v>105</v>
      </c>
      <c r="D129" s="396"/>
      <c r="E129" s="396"/>
      <c r="F129" s="19" t="s">
        <v>84</v>
      </c>
      <c r="G129" s="19"/>
      <c r="H129" s="19"/>
      <c r="I129" s="19"/>
      <c r="J129" s="19"/>
      <c r="K129" s="19"/>
      <c r="L129" s="56" t="s">
        <v>108</v>
      </c>
      <c r="M129" s="19"/>
      <c r="N129" s="19"/>
      <c r="O129" s="19"/>
    </row>
    <row r="130" spans="1:15" ht="18">
      <c r="A130" s="19"/>
      <c r="B130" s="19" t="s">
        <v>25</v>
      </c>
      <c r="C130" s="111" t="s">
        <v>75</v>
      </c>
      <c r="D130" s="111"/>
      <c r="E130" s="111"/>
      <c r="F130" s="19" t="s">
        <v>107</v>
      </c>
      <c r="G130" s="19"/>
      <c r="H130" s="19"/>
      <c r="I130" s="19"/>
      <c r="J130" s="19"/>
      <c r="K130" s="19"/>
      <c r="L130" s="56" t="s">
        <v>28</v>
      </c>
      <c r="M130" s="19"/>
      <c r="N130" s="19"/>
      <c r="O130" s="19"/>
    </row>
    <row r="131" spans="1:15" ht="18">
      <c r="A131" s="19"/>
      <c r="B131" s="19" t="s">
        <v>29</v>
      </c>
      <c r="C131" s="111" t="s">
        <v>74</v>
      </c>
      <c r="D131" s="111"/>
      <c r="E131" s="111"/>
      <c r="F131" s="19" t="s">
        <v>106</v>
      </c>
      <c r="G131" s="19"/>
      <c r="H131" s="19"/>
      <c r="I131" s="19"/>
      <c r="J131" s="19"/>
      <c r="K131" s="19"/>
      <c r="L131" s="397" t="s">
        <v>32</v>
      </c>
      <c r="M131" s="397"/>
      <c r="N131" s="397"/>
      <c r="O131" s="397"/>
    </row>
    <row r="132" spans="1:15" ht="18">
      <c r="A132" s="19"/>
      <c r="B132" s="19"/>
      <c r="C132" s="111" t="s">
        <v>76</v>
      </c>
      <c r="D132" s="111"/>
      <c r="E132" s="111"/>
      <c r="F132" s="19"/>
      <c r="G132" s="19"/>
      <c r="H132" s="19"/>
      <c r="I132" s="19"/>
      <c r="J132" s="19"/>
      <c r="K132" s="19"/>
      <c r="L132" s="256"/>
      <c r="M132" s="330"/>
      <c r="N132" s="330"/>
      <c r="O132" s="330"/>
    </row>
    <row r="133" spans="1:15" ht="18">
      <c r="A133" s="398" t="s">
        <v>0</v>
      </c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</row>
    <row r="134" spans="1:15" ht="18">
      <c r="A134" s="398" t="s">
        <v>34</v>
      </c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</row>
    <row r="135" spans="1:15" ht="18">
      <c r="A135" s="399" t="s">
        <v>217</v>
      </c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</row>
    <row r="136" spans="1:15" ht="18">
      <c r="A136" s="399" t="s">
        <v>45</v>
      </c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</row>
    <row r="137" spans="1:15" ht="18">
      <c r="A137" s="400" t="s">
        <v>231</v>
      </c>
      <c r="B137" s="400"/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</row>
    <row r="138" spans="1:15" ht="18">
      <c r="A138" s="43" t="s">
        <v>3</v>
      </c>
      <c r="B138" s="1" t="s">
        <v>4</v>
      </c>
      <c r="C138" s="2" t="s">
        <v>5</v>
      </c>
      <c r="D138" s="1" t="s">
        <v>6</v>
      </c>
      <c r="E138" s="2" t="s">
        <v>7</v>
      </c>
      <c r="F138" s="1" t="s">
        <v>8</v>
      </c>
      <c r="G138" s="401" t="s">
        <v>9</v>
      </c>
      <c r="H138" s="402"/>
      <c r="I138" s="402"/>
      <c r="J138" s="402"/>
      <c r="K138" s="402"/>
      <c r="L138" s="239" t="s">
        <v>10</v>
      </c>
      <c r="M138" s="1" t="s">
        <v>11</v>
      </c>
      <c r="N138" s="1" t="s">
        <v>12</v>
      </c>
      <c r="O138" s="3" t="s">
        <v>13</v>
      </c>
    </row>
    <row r="139" spans="1:15" ht="18">
      <c r="A139" s="44"/>
      <c r="B139" s="4"/>
      <c r="C139" s="327" t="s">
        <v>14</v>
      </c>
      <c r="D139" s="4"/>
      <c r="E139" s="327"/>
      <c r="F139" s="4" t="s">
        <v>15</v>
      </c>
      <c r="G139" s="6">
        <v>1</v>
      </c>
      <c r="H139" s="6">
        <v>2</v>
      </c>
      <c r="I139" s="6">
        <v>3</v>
      </c>
      <c r="J139" s="6">
        <v>4</v>
      </c>
      <c r="K139" s="328">
        <v>5</v>
      </c>
      <c r="L139" s="240" t="s">
        <v>7</v>
      </c>
      <c r="M139" s="4" t="s">
        <v>7</v>
      </c>
      <c r="N139" s="4" t="s">
        <v>16</v>
      </c>
      <c r="O139" s="8"/>
    </row>
    <row r="140" spans="1:15" ht="18">
      <c r="A140" s="6"/>
      <c r="B140" s="6" t="s">
        <v>208</v>
      </c>
      <c r="C140" s="6"/>
      <c r="D140" s="6"/>
      <c r="E140" s="339">
        <f>+E126</f>
        <v>273176</v>
      </c>
      <c r="F140" s="6"/>
      <c r="G140" s="6"/>
      <c r="H140" s="6"/>
      <c r="I140" s="6"/>
      <c r="J140" s="6"/>
      <c r="K140" s="6"/>
      <c r="L140" s="341"/>
      <c r="M140" s="339">
        <f>+M126</f>
        <v>273176</v>
      </c>
      <c r="N140" s="6"/>
      <c r="O140" s="6"/>
    </row>
    <row r="141" spans="1:15" ht="27">
      <c r="A141" s="152">
        <v>12</v>
      </c>
      <c r="B141" s="158" t="s">
        <v>170</v>
      </c>
      <c r="C141" s="201" t="s">
        <v>70</v>
      </c>
      <c r="D141" s="152" t="s">
        <v>17</v>
      </c>
      <c r="E141" s="161">
        <v>50000</v>
      </c>
      <c r="F141" s="152" t="s">
        <v>223</v>
      </c>
      <c r="G141" s="159"/>
      <c r="H141" s="158"/>
      <c r="I141" s="160"/>
      <c r="J141" s="158"/>
      <c r="K141" s="155"/>
      <c r="L141" s="188"/>
      <c r="M141" s="197">
        <f>+E141-L141</f>
        <v>50000</v>
      </c>
      <c r="N141" s="156" t="s">
        <v>229</v>
      </c>
      <c r="O141" s="158"/>
    </row>
    <row r="142" spans="1:15" ht="27">
      <c r="A142" s="189">
        <v>13</v>
      </c>
      <c r="B142" s="158" t="s">
        <v>171</v>
      </c>
      <c r="C142" s="201" t="s">
        <v>70</v>
      </c>
      <c r="D142" s="152" t="s">
        <v>17</v>
      </c>
      <c r="E142" s="161">
        <v>100000</v>
      </c>
      <c r="F142" s="152" t="s">
        <v>223</v>
      </c>
      <c r="G142" s="159"/>
      <c r="H142" s="158"/>
      <c r="I142" s="160"/>
      <c r="J142" s="158"/>
      <c r="K142" s="155"/>
      <c r="L142" s="196"/>
      <c r="M142" s="168">
        <f>+E142-L142</f>
        <v>100000</v>
      </c>
      <c r="N142" s="156" t="s">
        <v>229</v>
      </c>
      <c r="O142" s="158"/>
    </row>
    <row r="143" spans="1:15" ht="27">
      <c r="A143" s="152">
        <v>14</v>
      </c>
      <c r="B143" s="158" t="s">
        <v>172</v>
      </c>
      <c r="C143" s="201" t="s">
        <v>70</v>
      </c>
      <c r="D143" s="152" t="s">
        <v>17</v>
      </c>
      <c r="E143" s="161">
        <v>50000</v>
      </c>
      <c r="F143" s="152" t="s">
        <v>223</v>
      </c>
      <c r="G143" s="159"/>
      <c r="H143" s="158"/>
      <c r="I143" s="160"/>
      <c r="J143" s="158"/>
      <c r="K143" s="155"/>
      <c r="L143" s="168"/>
      <c r="M143" s="168">
        <f>+E143-L143</f>
        <v>50000</v>
      </c>
      <c r="N143" s="156" t="s">
        <v>229</v>
      </c>
      <c r="O143" s="158"/>
    </row>
    <row r="144" spans="1:15" ht="27">
      <c r="A144" s="189">
        <v>15</v>
      </c>
      <c r="B144" s="199" t="s">
        <v>173</v>
      </c>
      <c r="C144" s="201" t="s">
        <v>70</v>
      </c>
      <c r="D144" s="152" t="s">
        <v>17</v>
      </c>
      <c r="E144" s="161">
        <v>40000</v>
      </c>
      <c r="F144" s="152" t="s">
        <v>223</v>
      </c>
      <c r="G144" s="159"/>
      <c r="H144" s="158"/>
      <c r="I144" s="160"/>
      <c r="J144" s="158"/>
      <c r="K144" s="155"/>
      <c r="L144" s="161"/>
      <c r="M144" s="168">
        <f>+E144-L144</f>
        <v>40000</v>
      </c>
      <c r="N144" s="156" t="s">
        <v>229</v>
      </c>
      <c r="O144" s="158"/>
    </row>
    <row r="145" spans="1:15" ht="36">
      <c r="A145" s="152">
        <v>16</v>
      </c>
      <c r="B145" s="158" t="s">
        <v>244</v>
      </c>
      <c r="C145" s="201" t="s">
        <v>69</v>
      </c>
      <c r="D145" s="152" t="s">
        <v>17</v>
      </c>
      <c r="E145" s="161">
        <v>180000</v>
      </c>
      <c r="F145" s="152" t="s">
        <v>223</v>
      </c>
      <c r="G145" s="159"/>
      <c r="H145" s="158"/>
      <c r="I145" s="160"/>
      <c r="J145" s="158"/>
      <c r="K145" s="155"/>
      <c r="L145" s="161"/>
      <c r="M145" s="168">
        <f>+E145-L145</f>
        <v>180000</v>
      </c>
      <c r="N145" s="156" t="s">
        <v>225</v>
      </c>
      <c r="O145" s="146" t="s">
        <v>237</v>
      </c>
    </row>
    <row r="146" spans="1:15" ht="18">
      <c r="A146" s="152"/>
      <c r="B146" s="158"/>
      <c r="C146" s="178"/>
      <c r="D146" s="152"/>
      <c r="E146" s="161"/>
      <c r="F146" s="152"/>
      <c r="G146" s="159"/>
      <c r="H146" s="158"/>
      <c r="I146" s="160"/>
      <c r="J146" s="158"/>
      <c r="K146" s="155"/>
      <c r="L146" s="161"/>
      <c r="M146" s="168"/>
      <c r="N146" s="152"/>
      <c r="O146" s="158"/>
    </row>
    <row r="147" spans="1:15" ht="18">
      <c r="A147" s="189"/>
      <c r="B147" s="158"/>
      <c r="C147" s="178"/>
      <c r="D147" s="152"/>
      <c r="E147" s="161"/>
      <c r="F147" s="152"/>
      <c r="G147" s="159"/>
      <c r="H147" s="158"/>
      <c r="I147" s="160"/>
      <c r="J147" s="158"/>
      <c r="K147" s="155"/>
      <c r="L147" s="161"/>
      <c r="M147" s="168"/>
      <c r="N147" s="152"/>
      <c r="O147" s="158"/>
    </row>
    <row r="148" spans="1:15" ht="18">
      <c r="A148" s="152"/>
      <c r="B148" s="158"/>
      <c r="C148" s="178"/>
      <c r="D148" s="152"/>
      <c r="E148" s="161"/>
      <c r="F148" s="152"/>
      <c r="G148" s="159"/>
      <c r="H148" s="158"/>
      <c r="I148" s="160"/>
      <c r="J148" s="158"/>
      <c r="K148" s="155"/>
      <c r="L148" s="161"/>
      <c r="M148" s="168"/>
      <c r="N148" s="152"/>
      <c r="O148" s="158"/>
    </row>
    <row r="149" spans="1:15" ht="18">
      <c r="A149" s="152"/>
      <c r="B149" s="160"/>
      <c r="C149" s="178"/>
      <c r="D149" s="152"/>
      <c r="E149" s="161"/>
      <c r="F149" s="152"/>
      <c r="G149" s="159"/>
      <c r="H149" s="158"/>
      <c r="I149" s="160"/>
      <c r="J149" s="158"/>
      <c r="K149" s="155"/>
      <c r="L149" s="161"/>
      <c r="M149" s="154"/>
      <c r="N149" s="152"/>
      <c r="O149" s="195"/>
    </row>
    <row r="150" spans="1:15" ht="18">
      <c r="A150" s="152"/>
      <c r="B150" s="199"/>
      <c r="C150" s="178"/>
      <c r="D150" s="152"/>
      <c r="E150" s="161"/>
      <c r="F150" s="152"/>
      <c r="G150" s="159"/>
      <c r="H150" s="158"/>
      <c r="I150" s="160"/>
      <c r="J150" s="158"/>
      <c r="K150" s="155"/>
      <c r="L150" s="161"/>
      <c r="M150" s="168"/>
      <c r="N150" s="152"/>
      <c r="O150" s="158"/>
    </row>
    <row r="151" spans="1:15" ht="18">
      <c r="A151" s="189"/>
      <c r="B151" s="200"/>
      <c r="C151" s="178"/>
      <c r="D151" s="152"/>
      <c r="E151" s="161"/>
      <c r="F151" s="152"/>
      <c r="G151" s="159"/>
      <c r="H151" s="158"/>
      <c r="I151" s="160"/>
      <c r="J151" s="158"/>
      <c r="K151" s="155"/>
      <c r="L151" s="161"/>
      <c r="M151" s="168"/>
      <c r="N151" s="152"/>
      <c r="O151" s="158"/>
    </row>
    <row r="152" spans="1:15" ht="18">
      <c r="A152" s="76"/>
      <c r="B152" s="403" t="s">
        <v>55</v>
      </c>
      <c r="C152" s="404"/>
      <c r="D152" s="405"/>
      <c r="E152" s="75">
        <f>SUM(E140:E151)</f>
        <v>693176</v>
      </c>
      <c r="F152" s="406" t="s">
        <v>55</v>
      </c>
      <c r="G152" s="406"/>
      <c r="H152" s="406"/>
      <c r="I152" s="406"/>
      <c r="J152" s="406"/>
      <c r="K152" s="406"/>
      <c r="L152" s="241">
        <f>SUM(L141:L150)</f>
        <v>0</v>
      </c>
      <c r="M152" s="75">
        <f>SUM(M140:M151)</f>
        <v>693176</v>
      </c>
      <c r="N152" s="105">
        <f>+E152-L152</f>
        <v>693176</v>
      </c>
      <c r="O152" s="84"/>
    </row>
    <row r="153" spans="1:15" ht="18">
      <c r="A153" s="86"/>
      <c r="B153" s="87"/>
      <c r="C153" s="87"/>
      <c r="D153" s="87"/>
      <c r="E153" s="88"/>
      <c r="F153" s="87"/>
      <c r="G153" s="87"/>
      <c r="H153" s="87"/>
      <c r="I153" s="87"/>
      <c r="J153" s="87"/>
      <c r="K153" s="87"/>
      <c r="L153" s="242"/>
      <c r="M153" s="88"/>
      <c r="N153" s="77"/>
      <c r="O153" s="19"/>
    </row>
    <row r="154" spans="1:15" ht="18">
      <c r="A154" s="86"/>
      <c r="B154" s="87"/>
      <c r="C154" s="87"/>
      <c r="D154" s="87"/>
      <c r="E154" s="88"/>
      <c r="F154" s="87"/>
      <c r="G154" s="87"/>
      <c r="H154" s="87"/>
      <c r="I154" s="87"/>
      <c r="J154" s="87"/>
      <c r="K154" s="87"/>
      <c r="L154" s="242"/>
      <c r="M154" s="88"/>
      <c r="N154" s="77"/>
      <c r="O154" s="19"/>
    </row>
    <row r="155" spans="1:15" ht="18">
      <c r="A155" s="19"/>
      <c r="B155" s="19"/>
      <c r="C155" s="19"/>
      <c r="D155" s="19"/>
      <c r="E155" s="36"/>
      <c r="F155" s="19"/>
      <c r="G155" s="19"/>
      <c r="H155" s="19"/>
      <c r="I155" s="19"/>
      <c r="J155" s="19"/>
      <c r="K155" s="19"/>
      <c r="L155" s="56"/>
      <c r="M155" s="19"/>
      <c r="N155" s="19"/>
      <c r="O155" s="19"/>
    </row>
    <row r="156" spans="1:15" ht="18">
      <c r="A156" s="19"/>
      <c r="B156" s="19" t="s">
        <v>21</v>
      </c>
      <c r="C156" s="396" t="s">
        <v>105</v>
      </c>
      <c r="D156" s="396"/>
      <c r="E156" s="396"/>
      <c r="F156" s="19" t="s">
        <v>84</v>
      </c>
      <c r="G156" s="19"/>
      <c r="H156" s="19"/>
      <c r="I156" s="19"/>
      <c r="J156" s="19"/>
      <c r="K156" s="19"/>
      <c r="L156" s="56" t="s">
        <v>108</v>
      </c>
      <c r="M156" s="19"/>
      <c r="N156" s="19"/>
      <c r="O156" s="19"/>
    </row>
    <row r="157" spans="1:15" ht="18">
      <c r="A157" s="19"/>
      <c r="B157" s="19" t="s">
        <v>25</v>
      </c>
      <c r="C157" s="111" t="s">
        <v>75</v>
      </c>
      <c r="D157" s="111"/>
      <c r="E157" s="111"/>
      <c r="F157" s="19" t="s">
        <v>107</v>
      </c>
      <c r="G157" s="19"/>
      <c r="H157" s="19"/>
      <c r="I157" s="19"/>
      <c r="J157" s="19"/>
      <c r="K157" s="19"/>
      <c r="L157" s="56" t="s">
        <v>28</v>
      </c>
      <c r="M157" s="19"/>
      <c r="N157" s="19"/>
      <c r="O157" s="19"/>
    </row>
    <row r="158" spans="1:15" ht="18">
      <c r="A158" s="19"/>
      <c r="B158" s="19" t="s">
        <v>29</v>
      </c>
      <c r="C158" s="111" t="s">
        <v>74</v>
      </c>
      <c r="D158" s="111"/>
      <c r="E158" s="111"/>
      <c r="F158" s="19" t="s">
        <v>106</v>
      </c>
      <c r="G158" s="19"/>
      <c r="H158" s="19"/>
      <c r="I158" s="19"/>
      <c r="J158" s="19"/>
      <c r="K158" s="19"/>
      <c r="L158" s="397" t="s">
        <v>32</v>
      </c>
      <c r="M158" s="397"/>
      <c r="N158" s="397"/>
      <c r="O158" s="397"/>
    </row>
    <row r="159" spans="1:15" ht="18">
      <c r="A159" s="19"/>
      <c r="B159" s="19"/>
      <c r="C159" s="111" t="s">
        <v>76</v>
      </c>
      <c r="D159" s="111"/>
      <c r="E159" s="111"/>
      <c r="F159" s="19"/>
      <c r="G159" s="19"/>
      <c r="H159" s="19"/>
      <c r="I159" s="19"/>
      <c r="J159" s="19"/>
      <c r="K159" s="19"/>
      <c r="L159" s="256"/>
      <c r="M159" s="330"/>
      <c r="N159" s="330"/>
      <c r="O159" s="330"/>
    </row>
    <row r="160" spans="1:15" ht="18">
      <c r="A160" s="19"/>
      <c r="B160" s="19"/>
      <c r="C160" s="111"/>
      <c r="D160" s="111"/>
      <c r="E160" s="111"/>
      <c r="F160" s="19"/>
      <c r="G160" s="19"/>
      <c r="H160" s="19"/>
      <c r="I160" s="19"/>
      <c r="J160" s="19"/>
      <c r="K160" s="19"/>
      <c r="L160" s="256"/>
      <c r="M160" s="330"/>
      <c r="N160" s="330"/>
      <c r="O160" s="330"/>
    </row>
    <row r="161" spans="1:15" ht="18">
      <c r="A161" s="398" t="s">
        <v>0</v>
      </c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</row>
    <row r="162" spans="1:15" ht="18">
      <c r="A162" s="398" t="s">
        <v>35</v>
      </c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</row>
    <row r="163" spans="1:15" ht="18">
      <c r="A163" s="399" t="s">
        <v>217</v>
      </c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</row>
    <row r="164" spans="1:15" ht="18">
      <c r="A164" s="399" t="s">
        <v>45</v>
      </c>
      <c r="B164" s="399"/>
      <c r="C164" s="399"/>
      <c r="D164" s="399"/>
      <c r="E164" s="399"/>
      <c r="F164" s="399"/>
      <c r="G164" s="399"/>
      <c r="H164" s="399"/>
      <c r="I164" s="399"/>
      <c r="J164" s="399"/>
      <c r="K164" s="399"/>
      <c r="L164" s="399"/>
      <c r="M164" s="399"/>
      <c r="N164" s="399"/>
      <c r="O164" s="399"/>
    </row>
    <row r="165" spans="1:15" ht="18">
      <c r="A165" s="400" t="s">
        <v>228</v>
      </c>
      <c r="B165" s="400"/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400"/>
    </row>
    <row r="166" spans="1:15" ht="18">
      <c r="A166" s="43" t="s">
        <v>3</v>
      </c>
      <c r="B166" s="1" t="s">
        <v>4</v>
      </c>
      <c r="C166" s="2" t="s">
        <v>5</v>
      </c>
      <c r="D166" s="1" t="s">
        <v>6</v>
      </c>
      <c r="E166" s="2" t="s">
        <v>7</v>
      </c>
      <c r="F166" s="1" t="s">
        <v>8</v>
      </c>
      <c r="G166" s="401" t="s">
        <v>9</v>
      </c>
      <c r="H166" s="402"/>
      <c r="I166" s="402"/>
      <c r="J166" s="402"/>
      <c r="K166" s="402"/>
      <c r="L166" s="239" t="s">
        <v>10</v>
      </c>
      <c r="M166" s="239" t="s">
        <v>11</v>
      </c>
      <c r="N166" s="1" t="s">
        <v>12</v>
      </c>
      <c r="O166" s="3" t="s">
        <v>13</v>
      </c>
    </row>
    <row r="167" spans="1:15" ht="18">
      <c r="A167" s="44"/>
      <c r="B167" s="4"/>
      <c r="C167" s="5" t="s">
        <v>14</v>
      </c>
      <c r="D167" s="4"/>
      <c r="E167" s="5"/>
      <c r="F167" s="4" t="s">
        <v>15</v>
      </c>
      <c r="G167" s="6">
        <v>1</v>
      </c>
      <c r="H167" s="6">
        <v>2</v>
      </c>
      <c r="I167" s="6">
        <v>3</v>
      </c>
      <c r="J167" s="6">
        <v>4</v>
      </c>
      <c r="K167" s="7">
        <v>5</v>
      </c>
      <c r="L167" s="240" t="s">
        <v>7</v>
      </c>
      <c r="M167" s="240" t="s">
        <v>7</v>
      </c>
      <c r="N167" s="4" t="s">
        <v>16</v>
      </c>
      <c r="O167" s="8"/>
    </row>
    <row r="168" spans="1:15" ht="27">
      <c r="A168" s="162">
        <v>1</v>
      </c>
      <c r="B168" s="146" t="s">
        <v>162</v>
      </c>
      <c r="C168" s="201" t="s">
        <v>69</v>
      </c>
      <c r="D168" s="162" t="s">
        <v>17</v>
      </c>
      <c r="E168" s="202">
        <v>5000</v>
      </c>
      <c r="F168" s="152" t="s">
        <v>223</v>
      </c>
      <c r="G168" s="203"/>
      <c r="H168" s="167"/>
      <c r="I168" s="166"/>
      <c r="J168" s="167"/>
      <c r="K168" s="155"/>
      <c r="L168" s="168"/>
      <c r="M168" s="168">
        <f t="shared" ref="M168:M171" si="3">+E168-L168</f>
        <v>5000</v>
      </c>
      <c r="N168" s="156" t="s">
        <v>230</v>
      </c>
      <c r="O168" s="167"/>
    </row>
    <row r="169" spans="1:15" ht="27">
      <c r="A169" s="152">
        <v>2</v>
      </c>
      <c r="B169" s="146" t="s">
        <v>163</v>
      </c>
      <c r="C169" s="201" t="s">
        <v>69</v>
      </c>
      <c r="D169" s="152" t="s">
        <v>17</v>
      </c>
      <c r="E169" s="204">
        <v>10000</v>
      </c>
      <c r="F169" s="152" t="s">
        <v>223</v>
      </c>
      <c r="G169" s="160"/>
      <c r="H169" s="158"/>
      <c r="I169" s="160"/>
      <c r="J169" s="158"/>
      <c r="K169" s="155"/>
      <c r="L169" s="161"/>
      <c r="M169" s="161">
        <f t="shared" si="3"/>
        <v>10000</v>
      </c>
      <c r="N169" s="156" t="s">
        <v>230</v>
      </c>
      <c r="O169" s="158"/>
    </row>
    <row r="170" spans="1:15" ht="27">
      <c r="A170" s="152">
        <v>3</v>
      </c>
      <c r="B170" s="205" t="s">
        <v>164</v>
      </c>
      <c r="C170" s="201" t="s">
        <v>69</v>
      </c>
      <c r="D170" s="152" t="s">
        <v>17</v>
      </c>
      <c r="E170" s="206">
        <v>6576</v>
      </c>
      <c r="F170" s="152" t="s">
        <v>223</v>
      </c>
      <c r="G170" s="207"/>
      <c r="H170" s="207"/>
      <c r="I170" s="207"/>
      <c r="J170" s="207"/>
      <c r="K170" s="155"/>
      <c r="L170" s="206"/>
      <c r="M170" s="168">
        <f t="shared" si="3"/>
        <v>6576</v>
      </c>
      <c r="N170" s="156" t="s">
        <v>230</v>
      </c>
      <c r="O170" s="190"/>
    </row>
    <row r="171" spans="1:15" ht="36">
      <c r="A171" s="152">
        <v>4</v>
      </c>
      <c r="B171" s="209" t="s">
        <v>165</v>
      </c>
      <c r="C171" s="201" t="s">
        <v>69</v>
      </c>
      <c r="D171" s="152" t="s">
        <v>17</v>
      </c>
      <c r="E171" s="182">
        <v>55000</v>
      </c>
      <c r="F171" s="152" t="s">
        <v>223</v>
      </c>
      <c r="G171" s="160"/>
      <c r="H171" s="158"/>
      <c r="I171" s="160"/>
      <c r="J171" s="158"/>
      <c r="K171" s="155"/>
      <c r="L171" s="161"/>
      <c r="M171" s="161">
        <f t="shared" si="3"/>
        <v>55000</v>
      </c>
      <c r="N171" s="156" t="s">
        <v>230</v>
      </c>
      <c r="O171" s="158"/>
    </row>
    <row r="172" spans="1:15" ht="27">
      <c r="A172" s="152">
        <v>5</v>
      </c>
      <c r="B172" s="146" t="s">
        <v>46</v>
      </c>
      <c r="C172" s="201" t="s">
        <v>69</v>
      </c>
      <c r="D172" s="152" t="s">
        <v>17</v>
      </c>
      <c r="E172" s="182">
        <v>15000</v>
      </c>
      <c r="F172" s="152" t="s">
        <v>223</v>
      </c>
      <c r="G172" s="160"/>
      <c r="H172" s="158"/>
      <c r="I172" s="160"/>
      <c r="J172" s="158"/>
      <c r="K172" s="155"/>
      <c r="L172" s="161"/>
      <c r="M172" s="168">
        <f t="shared" ref="M172:M178" si="4">+E172-L172</f>
        <v>15000</v>
      </c>
      <c r="N172" s="156" t="s">
        <v>230</v>
      </c>
      <c r="O172" s="158"/>
    </row>
    <row r="173" spans="1:15" ht="27">
      <c r="A173" s="152">
        <v>6</v>
      </c>
      <c r="B173" s="146" t="s">
        <v>51</v>
      </c>
      <c r="C173" s="201" t="s">
        <v>69</v>
      </c>
      <c r="D173" s="152" t="s">
        <v>17</v>
      </c>
      <c r="E173" s="182">
        <v>40000</v>
      </c>
      <c r="F173" s="152" t="s">
        <v>223</v>
      </c>
      <c r="G173" s="160"/>
      <c r="H173" s="158"/>
      <c r="I173" s="160"/>
      <c r="J173" s="158"/>
      <c r="K173" s="155"/>
      <c r="L173" s="161"/>
      <c r="M173" s="161">
        <f t="shared" si="4"/>
        <v>40000</v>
      </c>
      <c r="N173" s="156" t="s">
        <v>230</v>
      </c>
      <c r="O173" s="158"/>
    </row>
    <row r="174" spans="1:15" ht="27">
      <c r="A174" s="152">
        <v>7</v>
      </c>
      <c r="B174" s="146" t="s">
        <v>59</v>
      </c>
      <c r="C174" s="201" t="s">
        <v>69</v>
      </c>
      <c r="D174" s="152" t="s">
        <v>17</v>
      </c>
      <c r="E174" s="161">
        <v>90000</v>
      </c>
      <c r="F174" s="152" t="s">
        <v>223</v>
      </c>
      <c r="G174" s="159"/>
      <c r="H174" s="158"/>
      <c r="I174" s="160"/>
      <c r="J174" s="158"/>
      <c r="K174" s="155"/>
      <c r="L174" s="161"/>
      <c r="M174" s="161">
        <f t="shared" si="4"/>
        <v>90000</v>
      </c>
      <c r="N174" s="156" t="s">
        <v>230</v>
      </c>
      <c r="O174" s="158"/>
    </row>
    <row r="175" spans="1:15" ht="27">
      <c r="A175" s="152">
        <v>8</v>
      </c>
      <c r="B175" s="158" t="s">
        <v>166</v>
      </c>
      <c r="C175" s="201" t="s">
        <v>69</v>
      </c>
      <c r="D175" s="152" t="s">
        <v>17</v>
      </c>
      <c r="E175" s="161">
        <v>20000</v>
      </c>
      <c r="F175" s="152" t="s">
        <v>223</v>
      </c>
      <c r="G175" s="159"/>
      <c r="H175" s="158"/>
      <c r="I175" s="160"/>
      <c r="J175" s="158"/>
      <c r="K175" s="155"/>
      <c r="L175" s="161"/>
      <c r="M175" s="161">
        <f t="shared" si="4"/>
        <v>20000</v>
      </c>
      <c r="N175" s="156" t="s">
        <v>230</v>
      </c>
      <c r="O175" s="210"/>
    </row>
    <row r="176" spans="1:15" ht="27">
      <c r="A176" s="152">
        <v>9</v>
      </c>
      <c r="B176" s="158" t="s">
        <v>167</v>
      </c>
      <c r="C176" s="201" t="s">
        <v>69</v>
      </c>
      <c r="D176" s="152" t="s">
        <v>17</v>
      </c>
      <c r="E176" s="161">
        <v>7000</v>
      </c>
      <c r="F176" s="152" t="s">
        <v>223</v>
      </c>
      <c r="G176" s="159"/>
      <c r="H176" s="158"/>
      <c r="I176" s="160"/>
      <c r="J176" s="158"/>
      <c r="K176" s="179"/>
      <c r="L176" s="161"/>
      <c r="M176" s="161">
        <f t="shared" si="4"/>
        <v>7000</v>
      </c>
      <c r="N176" s="156" t="s">
        <v>230</v>
      </c>
      <c r="O176" s="158"/>
    </row>
    <row r="177" spans="1:15" ht="27">
      <c r="A177" s="152">
        <v>10</v>
      </c>
      <c r="B177" s="158" t="s">
        <v>168</v>
      </c>
      <c r="C177" s="201" t="s">
        <v>69</v>
      </c>
      <c r="D177" s="152" t="s">
        <v>17</v>
      </c>
      <c r="E177" s="161">
        <v>22000</v>
      </c>
      <c r="F177" s="152" t="s">
        <v>223</v>
      </c>
      <c r="G177" s="159"/>
      <c r="H177" s="158"/>
      <c r="I177" s="160"/>
      <c r="J177" s="158"/>
      <c r="K177" s="179"/>
      <c r="L177" s="161"/>
      <c r="M177" s="161">
        <f t="shared" si="4"/>
        <v>22000</v>
      </c>
      <c r="N177" s="156" t="s">
        <v>230</v>
      </c>
      <c r="O177" s="158"/>
    </row>
    <row r="178" spans="1:15" ht="27">
      <c r="A178" s="152">
        <v>11</v>
      </c>
      <c r="B178" s="158" t="s">
        <v>169</v>
      </c>
      <c r="C178" s="201" t="s">
        <v>69</v>
      </c>
      <c r="D178" s="152" t="s">
        <v>17</v>
      </c>
      <c r="E178" s="161">
        <v>2600</v>
      </c>
      <c r="F178" s="152" t="s">
        <v>223</v>
      </c>
      <c r="G178" s="159"/>
      <c r="H178" s="158"/>
      <c r="I178" s="160"/>
      <c r="J178" s="158"/>
      <c r="K178" s="179"/>
      <c r="L178" s="161"/>
      <c r="M178" s="161">
        <f t="shared" si="4"/>
        <v>2600</v>
      </c>
      <c r="N178" s="156" t="s">
        <v>230</v>
      </c>
      <c r="O178" s="342"/>
    </row>
    <row r="179" spans="1:15" ht="18">
      <c r="A179" s="215"/>
      <c r="B179" s="215"/>
      <c r="C179" s="216"/>
      <c r="D179" s="215"/>
      <c r="E179" s="347"/>
      <c r="F179" s="215"/>
      <c r="G179" s="219"/>
      <c r="H179" s="215"/>
      <c r="I179" s="348"/>
      <c r="J179" s="215"/>
      <c r="K179" s="222"/>
      <c r="L179" s="218"/>
      <c r="M179" s="218"/>
      <c r="N179" s="215"/>
      <c r="O179" s="215"/>
    </row>
    <row r="180" spans="1:15" ht="18">
      <c r="A180" s="343"/>
      <c r="B180" s="407" t="s">
        <v>55</v>
      </c>
      <c r="C180" s="408"/>
      <c r="D180" s="409"/>
      <c r="E180" s="344">
        <f>SUM(E168:E179)</f>
        <v>273176</v>
      </c>
      <c r="F180" s="410" t="s">
        <v>55</v>
      </c>
      <c r="G180" s="410"/>
      <c r="H180" s="410"/>
      <c r="I180" s="410"/>
      <c r="J180" s="410"/>
      <c r="K180" s="410"/>
      <c r="L180" s="345">
        <f>SUM(L168:L179)</f>
        <v>0</v>
      </c>
      <c r="M180" s="345">
        <f>SUM(M168:M179)</f>
        <v>273176</v>
      </c>
      <c r="N180" s="346"/>
      <c r="O180" s="346"/>
    </row>
    <row r="181" spans="1:15" ht="18">
      <c r="A181" s="19"/>
      <c r="B181" s="19"/>
      <c r="C181" s="19"/>
      <c r="D181" s="19"/>
      <c r="E181" s="36"/>
      <c r="F181" s="19"/>
      <c r="G181" s="19"/>
      <c r="H181" s="19"/>
      <c r="I181" s="19"/>
      <c r="J181" s="19"/>
      <c r="K181" s="19"/>
      <c r="L181" s="56"/>
      <c r="M181" s="56"/>
      <c r="N181" s="19"/>
      <c r="O181" s="19"/>
    </row>
    <row r="182" spans="1:15" ht="18">
      <c r="A182" s="19"/>
      <c r="B182" s="19" t="s">
        <v>21</v>
      </c>
      <c r="C182" s="396" t="s">
        <v>89</v>
      </c>
      <c r="D182" s="396"/>
      <c r="E182" s="396"/>
      <c r="F182" s="19" t="s">
        <v>125</v>
      </c>
      <c r="G182" s="19"/>
      <c r="H182" s="19"/>
      <c r="I182" s="19"/>
      <c r="J182" s="19"/>
      <c r="K182" s="19"/>
      <c r="L182" s="56" t="s">
        <v>110</v>
      </c>
      <c r="M182" s="56"/>
      <c r="N182" s="19"/>
      <c r="O182" s="19"/>
    </row>
    <row r="183" spans="1:15" ht="18">
      <c r="A183" s="19"/>
      <c r="B183" s="19" t="s">
        <v>25</v>
      </c>
      <c r="C183" s="111" t="s">
        <v>75</v>
      </c>
      <c r="D183" s="111"/>
      <c r="E183" s="111"/>
      <c r="F183" s="19" t="s">
        <v>126</v>
      </c>
      <c r="G183" s="19"/>
      <c r="H183" s="19"/>
      <c r="I183" s="19"/>
      <c r="J183" s="19"/>
      <c r="K183" s="19"/>
      <c r="L183" s="56" t="s">
        <v>112</v>
      </c>
      <c r="M183" s="56"/>
      <c r="N183" s="19"/>
      <c r="O183" s="19"/>
    </row>
    <row r="184" spans="1:15" ht="18">
      <c r="A184" s="19"/>
      <c r="B184" s="19" t="s">
        <v>29</v>
      </c>
      <c r="C184" s="111" t="s">
        <v>74</v>
      </c>
      <c r="D184" s="111"/>
      <c r="E184" s="111"/>
      <c r="F184" s="19" t="s">
        <v>127</v>
      </c>
      <c r="G184" s="19"/>
      <c r="H184" s="19"/>
      <c r="I184" s="19"/>
      <c r="J184" s="19"/>
      <c r="K184" s="19"/>
      <c r="L184" s="397" t="s">
        <v>113</v>
      </c>
      <c r="M184" s="397"/>
      <c r="N184" s="397"/>
      <c r="O184" s="397"/>
    </row>
    <row r="185" spans="1:15" ht="18">
      <c r="A185" s="19"/>
      <c r="B185" s="19"/>
      <c r="C185" s="111" t="s">
        <v>76</v>
      </c>
      <c r="D185" s="111"/>
      <c r="E185" s="111"/>
      <c r="F185" s="19"/>
      <c r="G185" s="19"/>
      <c r="H185" s="19"/>
      <c r="I185" s="19"/>
      <c r="J185" s="19"/>
      <c r="K185" s="19"/>
      <c r="L185" s="56"/>
      <c r="M185" s="56"/>
      <c r="N185" s="19"/>
      <c r="O185" s="19"/>
    </row>
    <row r="186" spans="1:15" ht="18">
      <c r="A186" s="398" t="s">
        <v>0</v>
      </c>
      <c r="B186" s="398"/>
      <c r="C186" s="398"/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</row>
    <row r="187" spans="1:15" ht="18">
      <c r="A187" s="398" t="s">
        <v>35</v>
      </c>
      <c r="B187" s="398"/>
      <c r="C187" s="398"/>
      <c r="D187" s="398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</row>
    <row r="188" spans="1:15" ht="18">
      <c r="A188" s="399" t="s">
        <v>217</v>
      </c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</row>
    <row r="189" spans="1:15" ht="18">
      <c r="A189" s="399" t="s">
        <v>45</v>
      </c>
      <c r="B189" s="399"/>
      <c r="C189" s="399"/>
      <c r="D189" s="399"/>
      <c r="E189" s="399"/>
      <c r="F189" s="399"/>
      <c r="G189" s="399"/>
      <c r="H189" s="399"/>
      <c r="I189" s="399"/>
      <c r="J189" s="399"/>
      <c r="K189" s="399"/>
      <c r="L189" s="399"/>
      <c r="M189" s="399"/>
      <c r="N189" s="399"/>
      <c r="O189" s="399"/>
    </row>
    <row r="190" spans="1:15" ht="18">
      <c r="A190" s="400" t="s">
        <v>228</v>
      </c>
      <c r="B190" s="400"/>
      <c r="C190" s="400"/>
      <c r="D190" s="400"/>
      <c r="E190" s="400"/>
      <c r="F190" s="400"/>
      <c r="G190" s="400"/>
      <c r="H190" s="400"/>
      <c r="I190" s="400"/>
      <c r="J190" s="400"/>
      <c r="K190" s="400"/>
      <c r="L190" s="400"/>
      <c r="M190" s="400"/>
      <c r="N190" s="400"/>
      <c r="O190" s="400"/>
    </row>
    <row r="191" spans="1:15" ht="18">
      <c r="A191" s="43" t="s">
        <v>3</v>
      </c>
      <c r="B191" s="1" t="s">
        <v>4</v>
      </c>
      <c r="C191" s="2" t="s">
        <v>5</v>
      </c>
      <c r="D191" s="1" t="s">
        <v>6</v>
      </c>
      <c r="E191" s="2" t="s">
        <v>7</v>
      </c>
      <c r="F191" s="1" t="s">
        <v>8</v>
      </c>
      <c r="G191" s="401" t="s">
        <v>9</v>
      </c>
      <c r="H191" s="402"/>
      <c r="I191" s="402"/>
      <c r="J191" s="402"/>
      <c r="K191" s="402"/>
      <c r="L191" s="239" t="s">
        <v>10</v>
      </c>
      <c r="M191" s="239" t="s">
        <v>11</v>
      </c>
      <c r="N191" s="1" t="s">
        <v>12</v>
      </c>
      <c r="O191" s="3" t="s">
        <v>13</v>
      </c>
    </row>
    <row r="192" spans="1:15" ht="18">
      <c r="A192" s="44"/>
      <c r="B192" s="4"/>
      <c r="C192" s="327" t="s">
        <v>14</v>
      </c>
      <c r="D192" s="4"/>
      <c r="E192" s="327"/>
      <c r="F192" s="4" t="s">
        <v>15</v>
      </c>
      <c r="G192" s="6">
        <v>1</v>
      </c>
      <c r="H192" s="6">
        <v>2</v>
      </c>
      <c r="I192" s="6">
        <v>3</v>
      </c>
      <c r="J192" s="6">
        <v>4</v>
      </c>
      <c r="K192" s="328">
        <v>5</v>
      </c>
      <c r="L192" s="240" t="s">
        <v>7</v>
      </c>
      <c r="M192" s="240" t="s">
        <v>7</v>
      </c>
      <c r="N192" s="4" t="s">
        <v>16</v>
      </c>
      <c r="O192" s="8"/>
    </row>
    <row r="193" spans="1:15" ht="18">
      <c r="A193" s="6"/>
      <c r="B193" s="6" t="s">
        <v>56</v>
      </c>
      <c r="C193" s="6"/>
      <c r="D193" s="6"/>
      <c r="E193" s="339">
        <f>+E180</f>
        <v>273176</v>
      </c>
      <c r="F193" s="6"/>
      <c r="G193" s="6"/>
      <c r="H193" s="6"/>
      <c r="I193" s="6"/>
      <c r="J193" s="6"/>
      <c r="K193" s="6"/>
      <c r="L193" s="341"/>
      <c r="M193" s="341">
        <f>+M180</f>
        <v>273176</v>
      </c>
      <c r="N193" s="6"/>
      <c r="O193" s="6"/>
    </row>
    <row r="194" spans="1:15" ht="27">
      <c r="A194" s="152">
        <v>12</v>
      </c>
      <c r="B194" s="158" t="s">
        <v>170</v>
      </c>
      <c r="C194" s="201" t="s">
        <v>70</v>
      </c>
      <c r="D194" s="152" t="s">
        <v>17</v>
      </c>
      <c r="E194" s="161">
        <v>50000</v>
      </c>
      <c r="F194" s="152" t="s">
        <v>223</v>
      </c>
      <c r="G194" s="159"/>
      <c r="H194" s="158"/>
      <c r="I194" s="160"/>
      <c r="J194" s="158"/>
      <c r="K194" s="155"/>
      <c r="L194" s="168"/>
      <c r="M194" s="168">
        <f t="shared" ref="M194:M197" si="5">+E194-L194</f>
        <v>50000</v>
      </c>
      <c r="N194" s="156" t="s">
        <v>230</v>
      </c>
      <c r="O194" s="158"/>
    </row>
    <row r="195" spans="1:15" ht="27">
      <c r="A195" s="189">
        <v>13</v>
      </c>
      <c r="B195" s="158" t="s">
        <v>171</v>
      </c>
      <c r="C195" s="201" t="s">
        <v>70</v>
      </c>
      <c r="D195" s="152" t="s">
        <v>17</v>
      </c>
      <c r="E195" s="161">
        <v>100000</v>
      </c>
      <c r="F195" s="152" t="s">
        <v>223</v>
      </c>
      <c r="G195" s="160"/>
      <c r="H195" s="158"/>
      <c r="I195" s="160"/>
      <c r="J195" s="158"/>
      <c r="K195" s="155"/>
      <c r="L195" s="161"/>
      <c r="M195" s="161">
        <f t="shared" si="5"/>
        <v>100000</v>
      </c>
      <c r="N195" s="156" t="s">
        <v>230</v>
      </c>
      <c r="O195" s="158"/>
    </row>
    <row r="196" spans="1:15" ht="27">
      <c r="A196" s="152">
        <v>14</v>
      </c>
      <c r="B196" s="158" t="s">
        <v>172</v>
      </c>
      <c r="C196" s="201" t="s">
        <v>70</v>
      </c>
      <c r="D196" s="152" t="s">
        <v>17</v>
      </c>
      <c r="E196" s="161">
        <v>50000</v>
      </c>
      <c r="F196" s="152" t="s">
        <v>223</v>
      </c>
      <c r="G196" s="207"/>
      <c r="H196" s="207"/>
      <c r="I196" s="207"/>
      <c r="J196" s="207"/>
      <c r="K196" s="155"/>
      <c r="L196" s="206"/>
      <c r="M196" s="168">
        <f t="shared" si="5"/>
        <v>50000</v>
      </c>
      <c r="N196" s="156" t="s">
        <v>230</v>
      </c>
      <c r="O196" s="190"/>
    </row>
    <row r="197" spans="1:15" ht="27">
      <c r="A197" s="189">
        <v>15</v>
      </c>
      <c r="B197" s="199" t="s">
        <v>173</v>
      </c>
      <c r="C197" s="201" t="s">
        <v>70</v>
      </c>
      <c r="D197" s="152" t="s">
        <v>17</v>
      </c>
      <c r="E197" s="161">
        <v>40000</v>
      </c>
      <c r="F197" s="152" t="s">
        <v>223</v>
      </c>
      <c r="G197" s="160"/>
      <c r="H197" s="158"/>
      <c r="I197" s="160"/>
      <c r="J197" s="158"/>
      <c r="K197" s="155"/>
      <c r="L197" s="161"/>
      <c r="M197" s="161">
        <f t="shared" si="5"/>
        <v>40000</v>
      </c>
      <c r="N197" s="156" t="s">
        <v>230</v>
      </c>
      <c r="O197" s="158"/>
    </row>
    <row r="198" spans="1:15" ht="36">
      <c r="A198" s="152">
        <v>16</v>
      </c>
      <c r="B198" s="158" t="s">
        <v>244</v>
      </c>
      <c r="C198" s="201" t="s">
        <v>69</v>
      </c>
      <c r="D198" s="152" t="s">
        <v>17</v>
      </c>
      <c r="E198" s="161">
        <v>180000</v>
      </c>
      <c r="F198" s="152" t="s">
        <v>223</v>
      </c>
      <c r="G198" s="159"/>
      <c r="H198" s="158"/>
      <c r="I198" s="160"/>
      <c r="J198" s="158"/>
      <c r="K198" s="155"/>
      <c r="L198" s="161"/>
      <c r="M198" s="168">
        <f>+E198-L198</f>
        <v>180000</v>
      </c>
      <c r="N198" s="156" t="s">
        <v>225</v>
      </c>
      <c r="O198" s="146" t="s">
        <v>237</v>
      </c>
    </row>
    <row r="199" spans="1:15" ht="18">
      <c r="A199" s="152"/>
      <c r="B199" s="146"/>
      <c r="C199" s="201"/>
      <c r="D199" s="152"/>
      <c r="E199" s="182"/>
      <c r="F199" s="152"/>
      <c r="G199" s="160"/>
      <c r="H199" s="158"/>
      <c r="I199" s="160"/>
      <c r="J199" s="158"/>
      <c r="K199" s="155"/>
      <c r="L199" s="161"/>
      <c r="M199" s="161"/>
      <c r="N199" s="152"/>
      <c r="O199" s="158"/>
    </row>
    <row r="200" spans="1:15" ht="18">
      <c r="A200" s="152"/>
      <c r="B200" s="146"/>
      <c r="C200" s="201"/>
      <c r="D200" s="152"/>
      <c r="E200" s="161"/>
      <c r="F200" s="152"/>
      <c r="G200" s="159"/>
      <c r="H200" s="158"/>
      <c r="I200" s="160"/>
      <c r="J200" s="158"/>
      <c r="K200" s="155"/>
      <c r="L200" s="161"/>
      <c r="M200" s="161"/>
      <c r="N200" s="152"/>
      <c r="O200" s="158"/>
    </row>
    <row r="201" spans="1:15" ht="18">
      <c r="A201" s="152"/>
      <c r="B201" s="158"/>
      <c r="C201" s="201"/>
      <c r="D201" s="152"/>
      <c r="E201" s="198"/>
      <c r="F201" s="152"/>
      <c r="G201" s="159"/>
      <c r="H201" s="158"/>
      <c r="I201" s="160"/>
      <c r="J201" s="158"/>
      <c r="K201" s="155"/>
      <c r="L201" s="161"/>
      <c r="M201" s="161"/>
      <c r="N201" s="152"/>
      <c r="O201" s="210"/>
    </row>
    <row r="202" spans="1:15" ht="18">
      <c r="A202" s="16"/>
      <c r="B202" s="16"/>
      <c r="C202" s="55"/>
      <c r="D202" s="16"/>
      <c r="E202" s="37"/>
      <c r="F202" s="16"/>
      <c r="G202" s="18"/>
      <c r="H202" s="16"/>
      <c r="I202" s="19"/>
      <c r="J202" s="16"/>
      <c r="K202" s="20"/>
      <c r="L202" s="17"/>
      <c r="M202" s="17"/>
      <c r="N202" s="16"/>
      <c r="O202" s="16"/>
    </row>
    <row r="203" spans="1:15" ht="18">
      <c r="A203" s="16"/>
      <c r="B203" s="16"/>
      <c r="C203" s="16"/>
      <c r="D203" s="16"/>
      <c r="E203" s="37"/>
      <c r="F203" s="16"/>
      <c r="G203" s="18"/>
      <c r="H203" s="16"/>
      <c r="I203" s="19"/>
      <c r="J203" s="16"/>
      <c r="K203" s="20"/>
      <c r="L203" s="17"/>
      <c r="M203" s="17"/>
      <c r="N203" s="16"/>
      <c r="O203" s="16"/>
    </row>
    <row r="204" spans="1:15" ht="18">
      <c r="A204" s="102"/>
      <c r="B204" s="16"/>
      <c r="C204" s="54"/>
      <c r="D204" s="102"/>
      <c r="E204" s="17"/>
      <c r="F204" s="102"/>
      <c r="G204" s="18"/>
      <c r="H204" s="16"/>
      <c r="I204" s="19"/>
      <c r="J204" s="16"/>
      <c r="K204" s="20"/>
      <c r="L204" s="17"/>
      <c r="M204" s="17"/>
      <c r="N204" s="102"/>
      <c r="O204" s="55"/>
    </row>
    <row r="205" spans="1:15" ht="18">
      <c r="A205" s="38"/>
      <c r="B205" s="38"/>
      <c r="C205" s="67"/>
      <c r="D205" s="38"/>
      <c r="E205" s="39"/>
      <c r="F205" s="38"/>
      <c r="G205" s="32"/>
      <c r="H205" s="38"/>
      <c r="I205" s="40"/>
      <c r="J205" s="38"/>
      <c r="K205" s="29"/>
      <c r="L205" s="31"/>
      <c r="M205" s="31"/>
      <c r="N205" s="38"/>
      <c r="O205" s="38"/>
    </row>
    <row r="206" spans="1:15" ht="18">
      <c r="A206" s="76"/>
      <c r="B206" s="403" t="s">
        <v>55</v>
      </c>
      <c r="C206" s="404"/>
      <c r="D206" s="405"/>
      <c r="E206" s="75">
        <f>SUM(E193:E205)</f>
        <v>693176</v>
      </c>
      <c r="F206" s="406" t="s">
        <v>55</v>
      </c>
      <c r="G206" s="406"/>
      <c r="H206" s="406"/>
      <c r="I206" s="406"/>
      <c r="J206" s="406"/>
      <c r="K206" s="406"/>
      <c r="L206" s="241">
        <f>SUM(L194:L205)</f>
        <v>0</v>
      </c>
      <c r="M206" s="241">
        <f>SUM(M193:M205)</f>
        <v>693176</v>
      </c>
      <c r="N206" s="84"/>
      <c r="O206" s="84"/>
    </row>
    <row r="207" spans="1:15" ht="18">
      <c r="A207" s="19"/>
      <c r="B207" s="19"/>
      <c r="C207" s="19"/>
      <c r="D207" s="19"/>
      <c r="E207" s="36"/>
      <c r="F207" s="19"/>
      <c r="G207" s="19"/>
      <c r="H207" s="19"/>
      <c r="I207" s="19"/>
      <c r="J207" s="19"/>
      <c r="K207" s="19"/>
      <c r="L207" s="56"/>
      <c r="M207" s="56"/>
      <c r="N207" s="19"/>
      <c r="O207" s="19"/>
    </row>
    <row r="208" spans="1:15" ht="18">
      <c r="A208" s="19"/>
      <c r="B208" s="19"/>
      <c r="C208" s="19"/>
      <c r="D208" s="19"/>
      <c r="E208" s="36"/>
      <c r="F208" s="19"/>
      <c r="G208" s="19"/>
      <c r="H208" s="19"/>
      <c r="I208" s="19"/>
      <c r="J208" s="19"/>
      <c r="K208" s="19"/>
      <c r="L208" s="56"/>
      <c r="M208" s="56"/>
      <c r="N208" s="19"/>
      <c r="O208" s="19"/>
    </row>
    <row r="209" spans="1:15" ht="18">
      <c r="A209" s="19"/>
      <c r="B209" s="19" t="s">
        <v>21</v>
      </c>
      <c r="C209" s="396" t="s">
        <v>89</v>
      </c>
      <c r="D209" s="396"/>
      <c r="E209" s="396"/>
      <c r="F209" s="19" t="s">
        <v>125</v>
      </c>
      <c r="G209" s="19"/>
      <c r="H209" s="19"/>
      <c r="I209" s="19"/>
      <c r="J209" s="19"/>
      <c r="K209" s="19"/>
      <c r="L209" s="56" t="s">
        <v>110</v>
      </c>
      <c r="M209" s="56"/>
      <c r="N209" s="19"/>
      <c r="O209" s="19"/>
    </row>
    <row r="210" spans="1:15" ht="18">
      <c r="A210" s="19"/>
      <c r="B210" s="19" t="s">
        <v>25</v>
      </c>
      <c r="C210" s="111" t="s">
        <v>75</v>
      </c>
      <c r="D210" s="111"/>
      <c r="E210" s="111"/>
      <c r="F210" s="19" t="s">
        <v>126</v>
      </c>
      <c r="G210" s="19"/>
      <c r="H210" s="19"/>
      <c r="I210" s="19"/>
      <c r="J210" s="19"/>
      <c r="K210" s="19"/>
      <c r="L210" s="56" t="s">
        <v>112</v>
      </c>
      <c r="M210" s="56"/>
      <c r="N210" s="19"/>
      <c r="O210" s="19"/>
    </row>
    <row r="211" spans="1:15" ht="18">
      <c r="A211" s="19"/>
      <c r="B211" s="19" t="s">
        <v>29</v>
      </c>
      <c r="C211" s="111" t="s">
        <v>74</v>
      </c>
      <c r="D211" s="111"/>
      <c r="E211" s="111"/>
      <c r="F211" s="19" t="s">
        <v>127</v>
      </c>
      <c r="G211" s="19"/>
      <c r="H211" s="19"/>
      <c r="I211" s="19"/>
      <c r="J211" s="19"/>
      <c r="K211" s="19"/>
      <c r="L211" s="397" t="s">
        <v>113</v>
      </c>
      <c r="M211" s="397"/>
      <c r="N211" s="397"/>
      <c r="O211" s="397"/>
    </row>
    <row r="212" spans="1:15" ht="18">
      <c r="A212" s="19"/>
      <c r="B212" s="19"/>
      <c r="C212" s="111" t="s">
        <v>76</v>
      </c>
      <c r="D212" s="111"/>
      <c r="E212" s="111"/>
      <c r="F212" s="19"/>
      <c r="G212" s="19"/>
      <c r="H212" s="19"/>
      <c r="I212" s="19"/>
      <c r="J212" s="19"/>
      <c r="K212" s="19"/>
      <c r="L212" s="56"/>
      <c r="M212" s="56"/>
      <c r="N212" s="19"/>
      <c r="O212" s="19"/>
    </row>
    <row r="213" spans="1:15" ht="18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56"/>
      <c r="M213" s="56"/>
      <c r="N213" s="19"/>
      <c r="O213" s="19"/>
    </row>
    <row r="214" spans="1:15" ht="18">
      <c r="A214" s="19"/>
      <c r="B214" s="19"/>
      <c r="C214" s="19"/>
      <c r="D214" s="19"/>
      <c r="E214" s="36"/>
      <c r="F214" s="19"/>
      <c r="G214" s="19"/>
      <c r="H214" s="19"/>
      <c r="I214" s="19"/>
      <c r="J214" s="19"/>
      <c r="K214" s="19"/>
      <c r="L214" s="56"/>
      <c r="M214" s="56"/>
      <c r="N214" s="19"/>
      <c r="O214" s="19"/>
    </row>
    <row r="215" spans="1:15" ht="16.5">
      <c r="A215" s="34"/>
      <c r="B215" s="34"/>
      <c r="C215" s="34"/>
      <c r="D215" s="34"/>
      <c r="E215" s="35"/>
      <c r="F215" s="34"/>
      <c r="G215" s="34"/>
      <c r="H215" s="34"/>
      <c r="I215" s="34"/>
      <c r="J215" s="34"/>
      <c r="K215" s="34"/>
      <c r="L215" s="246"/>
      <c r="M215" s="246"/>
      <c r="N215" s="34"/>
      <c r="O215" s="34"/>
    </row>
  </sheetData>
  <mergeCells count="80">
    <mergeCell ref="G191:K191"/>
    <mergeCell ref="F206:K206"/>
    <mergeCell ref="L211:O211"/>
    <mergeCell ref="A186:O186"/>
    <mergeCell ref="A187:O187"/>
    <mergeCell ref="A188:O188"/>
    <mergeCell ref="A189:O189"/>
    <mergeCell ref="A190:O190"/>
    <mergeCell ref="C209:E209"/>
    <mergeCell ref="B206:D206"/>
    <mergeCell ref="G138:K138"/>
    <mergeCell ref="F152:K152"/>
    <mergeCell ref="L158:O158"/>
    <mergeCell ref="A133:O133"/>
    <mergeCell ref="A134:O134"/>
    <mergeCell ref="A135:O135"/>
    <mergeCell ref="A136:O136"/>
    <mergeCell ref="A137:O137"/>
    <mergeCell ref="C156:E156"/>
    <mergeCell ref="B152:D152"/>
    <mergeCell ref="G113:K113"/>
    <mergeCell ref="F126:K126"/>
    <mergeCell ref="L131:O131"/>
    <mergeCell ref="A108:O108"/>
    <mergeCell ref="A109:O109"/>
    <mergeCell ref="A110:O110"/>
    <mergeCell ref="A111:O111"/>
    <mergeCell ref="A112:O112"/>
    <mergeCell ref="B126:D126"/>
    <mergeCell ref="C129:E129"/>
    <mergeCell ref="G85:K85"/>
    <mergeCell ref="F98:K98"/>
    <mergeCell ref="L105:O105"/>
    <mergeCell ref="A80:O80"/>
    <mergeCell ref="A81:O81"/>
    <mergeCell ref="A82:O82"/>
    <mergeCell ref="A83:O83"/>
    <mergeCell ref="A84:O84"/>
    <mergeCell ref="C103:E103"/>
    <mergeCell ref="B98:D98"/>
    <mergeCell ref="A29:O29"/>
    <mergeCell ref="A1:O1"/>
    <mergeCell ref="A2:O2"/>
    <mergeCell ref="A3:O3"/>
    <mergeCell ref="A4:O4"/>
    <mergeCell ref="A5:O5"/>
    <mergeCell ref="G6:K6"/>
    <mergeCell ref="C21:E21"/>
    <mergeCell ref="L23:O23"/>
    <mergeCell ref="A26:O26"/>
    <mergeCell ref="A27:O27"/>
    <mergeCell ref="A28:O28"/>
    <mergeCell ref="B19:D19"/>
    <mergeCell ref="F19:K19"/>
    <mergeCell ref="L78:O78"/>
    <mergeCell ref="A30:O30"/>
    <mergeCell ref="G31:K31"/>
    <mergeCell ref="A58:O58"/>
    <mergeCell ref="A57:O57"/>
    <mergeCell ref="A56:O56"/>
    <mergeCell ref="A59:O59"/>
    <mergeCell ref="G60:K60"/>
    <mergeCell ref="C76:E76"/>
    <mergeCell ref="B74:D74"/>
    <mergeCell ref="F74:K74"/>
    <mergeCell ref="B48:D48"/>
    <mergeCell ref="F48:K48"/>
    <mergeCell ref="C50:E50"/>
    <mergeCell ref="L52:O52"/>
    <mergeCell ref="A55:O55"/>
    <mergeCell ref="L184:O184"/>
    <mergeCell ref="A161:O161"/>
    <mergeCell ref="A162:O162"/>
    <mergeCell ref="A163:O163"/>
    <mergeCell ref="A164:O164"/>
    <mergeCell ref="A165:O165"/>
    <mergeCell ref="G166:K166"/>
    <mergeCell ref="B180:D180"/>
    <mergeCell ref="F180:K180"/>
    <mergeCell ref="C182:E182"/>
  </mergeCells>
  <pageMargins left="0.46" right="0.48" top="0.15748031496062992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opLeftCell="A40" zoomScale="110" zoomScaleNormal="110" workbookViewId="0">
      <selection activeCell="O48" sqref="O48:O49"/>
    </sheetView>
  </sheetViews>
  <sheetFormatPr defaultRowHeight="14.25"/>
  <cols>
    <col min="1" max="1" width="5" customWidth="1"/>
    <col min="2" max="2" width="28.25" customWidth="1"/>
    <col min="5" max="5" width="10.125" customWidth="1"/>
    <col min="6" max="6" width="10.375" customWidth="1"/>
    <col min="7" max="11" width="2.875" customWidth="1"/>
    <col min="12" max="12" width="10.375" customWidth="1"/>
    <col min="13" max="13" width="10.75" customWidth="1"/>
    <col min="14" max="14" width="10.375" customWidth="1"/>
    <col min="15" max="15" width="9.125" customWidth="1"/>
  </cols>
  <sheetData>
    <row r="1" spans="1:16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6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6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6" ht="18">
      <c r="A4" s="399" t="s">
        <v>47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6" ht="18">
      <c r="A5" s="400" t="s">
        <v>232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6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6" ht="18">
      <c r="A7" s="49"/>
      <c r="B7" s="4"/>
      <c r="C7" s="5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4" t="s">
        <v>7</v>
      </c>
      <c r="M7" s="4" t="s">
        <v>7</v>
      </c>
      <c r="N7" s="4" t="s">
        <v>16</v>
      </c>
      <c r="O7" s="8"/>
    </row>
    <row r="8" spans="1:16" s="114" customFormat="1" ht="18">
      <c r="A8" s="223">
        <v>1</v>
      </c>
      <c r="B8" s="184" t="s">
        <v>174</v>
      </c>
      <c r="C8" s="353" t="s">
        <v>48</v>
      </c>
      <c r="D8" s="223" t="s">
        <v>17</v>
      </c>
      <c r="E8" s="354">
        <v>30000</v>
      </c>
      <c r="F8" s="152" t="s">
        <v>223</v>
      </c>
      <c r="G8" s="226"/>
      <c r="H8" s="163"/>
      <c r="I8" s="183"/>
      <c r="J8" s="163"/>
      <c r="K8" s="148"/>
      <c r="L8" s="355"/>
      <c r="M8" s="355">
        <f t="shared" ref="M8:M14" si="0">+E8-L8</f>
        <v>30000</v>
      </c>
      <c r="N8" s="156" t="s">
        <v>224</v>
      </c>
      <c r="O8" s="163"/>
    </row>
    <row r="9" spans="1:16" s="114" customFormat="1" ht="18">
      <c r="A9" s="141">
        <v>2</v>
      </c>
      <c r="B9" s="142" t="s">
        <v>175</v>
      </c>
      <c r="C9" s="143" t="s">
        <v>48</v>
      </c>
      <c r="D9" s="141" t="s">
        <v>17</v>
      </c>
      <c r="E9" s="144">
        <v>10000</v>
      </c>
      <c r="F9" s="152" t="s">
        <v>223</v>
      </c>
      <c r="G9" s="145"/>
      <c r="H9" s="146"/>
      <c r="I9" s="147"/>
      <c r="J9" s="146"/>
      <c r="K9" s="148"/>
      <c r="L9" s="149"/>
      <c r="M9" s="149">
        <f t="shared" si="0"/>
        <v>10000</v>
      </c>
      <c r="N9" s="156" t="s">
        <v>224</v>
      </c>
      <c r="O9" s="146"/>
    </row>
    <row r="10" spans="1:16" s="151" customFormat="1" ht="18">
      <c r="A10" s="141">
        <v>3</v>
      </c>
      <c r="B10" s="142" t="s">
        <v>60</v>
      </c>
      <c r="C10" s="143" t="s">
        <v>48</v>
      </c>
      <c r="D10" s="141" t="s">
        <v>17</v>
      </c>
      <c r="E10" s="144">
        <v>40000</v>
      </c>
      <c r="F10" s="152" t="s">
        <v>223</v>
      </c>
      <c r="G10" s="145"/>
      <c r="H10" s="146"/>
      <c r="I10" s="147"/>
      <c r="J10" s="146"/>
      <c r="K10" s="148"/>
      <c r="L10" s="149"/>
      <c r="M10" s="149">
        <f t="shared" si="0"/>
        <v>40000</v>
      </c>
      <c r="N10" s="156" t="s">
        <v>224</v>
      </c>
      <c r="O10" s="146"/>
    </row>
    <row r="11" spans="1:16" s="151" customFormat="1" ht="19.5">
      <c r="A11" s="141">
        <v>4</v>
      </c>
      <c r="B11" s="142" t="s">
        <v>176</v>
      </c>
      <c r="C11" s="143" t="s">
        <v>185</v>
      </c>
      <c r="D11" s="141" t="s">
        <v>17</v>
      </c>
      <c r="E11" s="144">
        <v>70000</v>
      </c>
      <c r="F11" s="152" t="s">
        <v>223</v>
      </c>
      <c r="G11" s="145"/>
      <c r="H11" s="146"/>
      <c r="I11" s="147"/>
      <c r="J11" s="146"/>
      <c r="K11" s="148"/>
      <c r="L11" s="149"/>
      <c r="M11" s="149">
        <f t="shared" si="0"/>
        <v>70000</v>
      </c>
      <c r="N11" s="156" t="s">
        <v>224</v>
      </c>
      <c r="O11" s="146"/>
    </row>
    <row r="12" spans="1:16" s="114" customFormat="1" ht="19.5">
      <c r="A12" s="141">
        <v>5</v>
      </c>
      <c r="B12" s="142" t="s">
        <v>177</v>
      </c>
      <c r="C12" s="143" t="s">
        <v>185</v>
      </c>
      <c r="D12" s="356" t="s">
        <v>17</v>
      </c>
      <c r="E12" s="144">
        <v>30000</v>
      </c>
      <c r="F12" s="152" t="s">
        <v>223</v>
      </c>
      <c r="G12" s="145"/>
      <c r="H12" s="145"/>
      <c r="I12" s="145"/>
      <c r="J12" s="146"/>
      <c r="K12" s="148"/>
      <c r="L12" s="144"/>
      <c r="M12" s="149">
        <f t="shared" si="0"/>
        <v>30000</v>
      </c>
      <c r="N12" s="156" t="s">
        <v>224</v>
      </c>
      <c r="O12" s="146"/>
    </row>
    <row r="13" spans="1:16" s="114" customFormat="1" ht="19.5">
      <c r="A13" s="141">
        <v>6</v>
      </c>
      <c r="B13" s="147" t="s">
        <v>178</v>
      </c>
      <c r="C13" s="143" t="s">
        <v>185</v>
      </c>
      <c r="D13" s="357" t="s">
        <v>17</v>
      </c>
      <c r="E13" s="186">
        <v>30000</v>
      </c>
      <c r="F13" s="152" t="s">
        <v>223</v>
      </c>
      <c r="G13" s="145"/>
      <c r="H13" s="146"/>
      <c r="I13" s="146"/>
      <c r="J13" s="146"/>
      <c r="K13" s="148"/>
      <c r="L13" s="144"/>
      <c r="M13" s="358">
        <f t="shared" si="0"/>
        <v>30000</v>
      </c>
      <c r="N13" s="156" t="s">
        <v>224</v>
      </c>
      <c r="O13" s="146"/>
      <c r="P13" s="129"/>
    </row>
    <row r="14" spans="1:16" ht="36">
      <c r="A14" s="152">
        <v>7</v>
      </c>
      <c r="B14" s="146" t="s">
        <v>179</v>
      </c>
      <c r="C14" s="143" t="s">
        <v>185</v>
      </c>
      <c r="D14" s="141" t="s">
        <v>17</v>
      </c>
      <c r="E14" s="161">
        <v>50000</v>
      </c>
      <c r="F14" s="152" t="s">
        <v>223</v>
      </c>
      <c r="G14" s="158"/>
      <c r="H14" s="158"/>
      <c r="I14" s="158"/>
      <c r="J14" s="158"/>
      <c r="K14" s="155"/>
      <c r="L14" s="161"/>
      <c r="M14" s="168">
        <f t="shared" si="0"/>
        <v>50000</v>
      </c>
      <c r="N14" s="156" t="s">
        <v>224</v>
      </c>
      <c r="O14" s="158"/>
      <c r="P14" s="93"/>
    </row>
    <row r="15" spans="1:16" ht="19.5">
      <c r="A15" s="152">
        <v>8</v>
      </c>
      <c r="B15" s="158" t="s">
        <v>180</v>
      </c>
      <c r="C15" s="143" t="s">
        <v>185</v>
      </c>
      <c r="D15" s="141" t="s">
        <v>17</v>
      </c>
      <c r="E15" s="161">
        <v>30000</v>
      </c>
      <c r="F15" s="152" t="s">
        <v>223</v>
      </c>
      <c r="G15" s="158"/>
      <c r="H15" s="158"/>
      <c r="I15" s="158"/>
      <c r="J15" s="158"/>
      <c r="K15" s="158"/>
      <c r="L15" s="161"/>
      <c r="M15" s="168">
        <f>E15-L15</f>
        <v>30000</v>
      </c>
      <c r="N15" s="156" t="s">
        <v>224</v>
      </c>
      <c r="O15" s="158"/>
      <c r="P15" s="93"/>
    </row>
    <row r="16" spans="1:16" ht="19.5">
      <c r="A16" s="152">
        <v>9</v>
      </c>
      <c r="B16" s="158" t="s">
        <v>181</v>
      </c>
      <c r="C16" s="143" t="s">
        <v>185</v>
      </c>
      <c r="D16" s="141" t="s">
        <v>17</v>
      </c>
      <c r="E16" s="161">
        <v>20000</v>
      </c>
      <c r="F16" s="152" t="s">
        <v>223</v>
      </c>
      <c r="G16" s="158"/>
      <c r="H16" s="158"/>
      <c r="I16" s="158"/>
      <c r="J16" s="158"/>
      <c r="K16" s="158"/>
      <c r="L16" s="161"/>
      <c r="M16" s="168">
        <f>+E16-L16</f>
        <v>20000</v>
      </c>
      <c r="N16" s="156" t="s">
        <v>224</v>
      </c>
      <c r="O16" s="158"/>
      <c r="P16" s="93"/>
    </row>
    <row r="17" spans="1:16" ht="19.5">
      <c r="A17" s="152">
        <v>10</v>
      </c>
      <c r="B17" s="179" t="s">
        <v>182</v>
      </c>
      <c r="C17" s="143" t="s">
        <v>185</v>
      </c>
      <c r="D17" s="141" t="s">
        <v>17</v>
      </c>
      <c r="E17" s="161">
        <v>30000</v>
      </c>
      <c r="F17" s="152" t="s">
        <v>223</v>
      </c>
      <c r="G17" s="158"/>
      <c r="H17" s="158"/>
      <c r="I17" s="158"/>
      <c r="J17" s="158"/>
      <c r="K17" s="158"/>
      <c r="L17" s="161"/>
      <c r="M17" s="168">
        <f>+E17-L17</f>
        <v>30000</v>
      </c>
      <c r="N17" s="156" t="s">
        <v>224</v>
      </c>
      <c r="O17" s="158"/>
      <c r="P17" s="93"/>
    </row>
    <row r="18" spans="1:16" ht="19.5">
      <c r="A18" s="152">
        <v>11</v>
      </c>
      <c r="B18" s="207" t="s">
        <v>183</v>
      </c>
      <c r="C18" s="143" t="s">
        <v>185</v>
      </c>
      <c r="D18" s="356" t="s">
        <v>17</v>
      </c>
      <c r="E18" s="161">
        <v>50000</v>
      </c>
      <c r="F18" s="152" t="s">
        <v>223</v>
      </c>
      <c r="G18" s="158"/>
      <c r="H18" s="158"/>
      <c r="I18" s="158"/>
      <c r="J18" s="158"/>
      <c r="K18" s="158"/>
      <c r="L18" s="161"/>
      <c r="M18" s="168">
        <f>+E18-L18</f>
        <v>50000</v>
      </c>
      <c r="N18" s="156" t="s">
        <v>224</v>
      </c>
      <c r="O18" s="158"/>
      <c r="P18" s="93"/>
    </row>
    <row r="19" spans="1:16" s="260" customFormat="1" ht="36">
      <c r="A19" s="152">
        <v>12</v>
      </c>
      <c r="B19" s="209" t="s">
        <v>184</v>
      </c>
      <c r="C19" s="143" t="s">
        <v>185</v>
      </c>
      <c r="D19" s="357" t="s">
        <v>17</v>
      </c>
      <c r="E19" s="161">
        <v>50000</v>
      </c>
      <c r="F19" s="152" t="s">
        <v>223</v>
      </c>
      <c r="G19" s="158"/>
      <c r="H19" s="158"/>
      <c r="I19" s="158"/>
      <c r="J19" s="158"/>
      <c r="K19" s="158"/>
      <c r="L19" s="161"/>
      <c r="M19" s="168">
        <f>+E19-L19</f>
        <v>50000</v>
      </c>
      <c r="N19" s="156" t="s">
        <v>224</v>
      </c>
      <c r="O19" s="158"/>
      <c r="P19" s="303"/>
    </row>
    <row r="20" spans="1:16" s="333" customFormat="1" ht="18">
      <c r="A20" s="360"/>
      <c r="B20" s="359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1"/>
      <c r="O20" s="360"/>
    </row>
    <row r="21" spans="1:16" ht="18">
      <c r="A21" s="343"/>
      <c r="B21" s="407" t="s">
        <v>55</v>
      </c>
      <c r="C21" s="408"/>
      <c r="D21" s="409"/>
      <c r="E21" s="344">
        <f>SUM(E8:E20)</f>
        <v>440000</v>
      </c>
      <c r="F21" s="410" t="s">
        <v>55</v>
      </c>
      <c r="G21" s="410"/>
      <c r="H21" s="410"/>
      <c r="I21" s="410"/>
      <c r="J21" s="410"/>
      <c r="K21" s="410"/>
      <c r="L21" s="344">
        <f>SUM(L8:L13)</f>
        <v>0</v>
      </c>
      <c r="M21" s="344">
        <f>SUM(M8:M20)</f>
        <v>440000</v>
      </c>
      <c r="N21" s="352">
        <f>+E21-L21</f>
        <v>440000</v>
      </c>
      <c r="O21" s="346"/>
    </row>
    <row r="22" spans="1:16" ht="18">
      <c r="A22" s="86"/>
      <c r="B22" s="87"/>
      <c r="C22" s="87"/>
      <c r="D22" s="87"/>
      <c r="E22" s="88"/>
      <c r="F22" s="87"/>
      <c r="G22" s="87"/>
      <c r="H22" s="87"/>
      <c r="I22" s="87"/>
      <c r="J22" s="87"/>
      <c r="K22" s="87"/>
      <c r="L22" s="88"/>
      <c r="M22" s="88"/>
      <c r="N22" s="77"/>
      <c r="O22" s="19"/>
    </row>
    <row r="23" spans="1:16" ht="18">
      <c r="A23" s="86"/>
      <c r="B23" s="87"/>
      <c r="C23" s="87"/>
      <c r="D23" s="87"/>
      <c r="E23" s="88"/>
      <c r="F23" s="87"/>
      <c r="G23" s="87"/>
      <c r="H23" s="87"/>
      <c r="I23" s="87"/>
      <c r="J23" s="87"/>
      <c r="K23" s="87"/>
      <c r="L23" s="88"/>
      <c r="M23" s="88"/>
      <c r="N23" s="77"/>
      <c r="O23" s="19"/>
    </row>
    <row r="24" spans="1:16" ht="18">
      <c r="A24" s="19"/>
      <c r="B24" s="19" t="s">
        <v>21</v>
      </c>
      <c r="C24" s="396" t="s">
        <v>22</v>
      </c>
      <c r="D24" s="396"/>
      <c r="E24" s="396"/>
      <c r="F24" s="19" t="s">
        <v>23</v>
      </c>
      <c r="G24" s="19"/>
      <c r="H24" s="19"/>
      <c r="I24" s="19"/>
      <c r="J24" s="19"/>
      <c r="K24" s="19"/>
      <c r="L24" s="19" t="s">
        <v>24</v>
      </c>
      <c r="M24" s="19"/>
      <c r="N24" s="19"/>
      <c r="O24" s="19"/>
    </row>
    <row r="25" spans="1:16" ht="18">
      <c r="A25" s="19"/>
      <c r="B25" s="19" t="s">
        <v>25</v>
      </c>
      <c r="C25" s="111" t="s">
        <v>75</v>
      </c>
      <c r="D25" s="111"/>
      <c r="E25" s="111"/>
      <c r="F25" s="19" t="s">
        <v>27</v>
      </c>
      <c r="G25" s="19"/>
      <c r="H25" s="19"/>
      <c r="I25" s="19"/>
      <c r="J25" s="19"/>
      <c r="K25" s="19"/>
      <c r="L25" s="19" t="s">
        <v>28</v>
      </c>
      <c r="M25" s="19"/>
      <c r="N25" s="19"/>
      <c r="O25" s="19"/>
    </row>
    <row r="26" spans="1:16" ht="18">
      <c r="A26" s="19"/>
      <c r="B26" s="19" t="s">
        <v>29</v>
      </c>
      <c r="C26" s="111" t="s">
        <v>74</v>
      </c>
      <c r="D26" s="111"/>
      <c r="E26" s="111"/>
      <c r="F26" s="19" t="s">
        <v>31</v>
      </c>
      <c r="G26" s="19"/>
      <c r="H26" s="19"/>
      <c r="I26" s="19"/>
      <c r="J26" s="19"/>
      <c r="K26" s="19"/>
      <c r="L26" s="397" t="s">
        <v>32</v>
      </c>
      <c r="M26" s="397"/>
      <c r="N26" s="397"/>
      <c r="O26" s="397"/>
    </row>
    <row r="27" spans="1:16" ht="18">
      <c r="A27" s="19"/>
      <c r="B27" s="19"/>
      <c r="C27" s="111" t="s">
        <v>76</v>
      </c>
      <c r="D27" s="111"/>
      <c r="E27" s="111"/>
      <c r="F27" s="19"/>
      <c r="G27" s="19"/>
      <c r="H27" s="19"/>
      <c r="I27" s="19"/>
      <c r="J27" s="19"/>
      <c r="K27" s="19"/>
      <c r="L27" s="330"/>
      <c r="M27" s="330"/>
      <c r="N27" s="330"/>
      <c r="O27" s="330"/>
    </row>
    <row r="28" spans="1:16" ht="18">
      <c r="A28" s="19"/>
      <c r="B28" s="19"/>
      <c r="C28" s="19"/>
      <c r="D28" s="19"/>
      <c r="E28" s="36"/>
      <c r="F28" s="19"/>
      <c r="G28" s="19"/>
      <c r="H28" s="19"/>
      <c r="I28" s="19"/>
      <c r="J28" s="19"/>
      <c r="K28" s="19"/>
      <c r="L28" s="330"/>
      <c r="M28" s="330"/>
      <c r="N28" s="330"/>
      <c r="O28" s="330"/>
    </row>
    <row r="29" spans="1:16" ht="18">
      <c r="A29" s="398" t="s">
        <v>0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</row>
    <row r="30" spans="1:16" ht="18">
      <c r="A30" s="398" t="s">
        <v>33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</row>
    <row r="31" spans="1:16" ht="18">
      <c r="A31" s="399" t="s">
        <v>217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</row>
    <row r="32" spans="1:16" ht="18">
      <c r="A32" s="399" t="s">
        <v>47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</row>
    <row r="33" spans="1:15" ht="18">
      <c r="A33" s="400" t="s">
        <v>233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</row>
    <row r="34" spans="1:15" ht="18">
      <c r="A34" s="43" t="s">
        <v>3</v>
      </c>
      <c r="B34" s="1" t="s">
        <v>4</v>
      </c>
      <c r="C34" s="2" t="s">
        <v>5</v>
      </c>
      <c r="D34" s="1" t="s">
        <v>6</v>
      </c>
      <c r="E34" s="2" t="s">
        <v>7</v>
      </c>
      <c r="F34" s="1" t="s">
        <v>8</v>
      </c>
      <c r="G34" s="401" t="s">
        <v>9</v>
      </c>
      <c r="H34" s="402"/>
      <c r="I34" s="402"/>
      <c r="J34" s="402"/>
      <c r="K34" s="402"/>
      <c r="L34" s="1" t="s">
        <v>10</v>
      </c>
      <c r="M34" s="1" t="s">
        <v>11</v>
      </c>
      <c r="N34" s="1" t="s">
        <v>12</v>
      </c>
      <c r="O34" s="3" t="s">
        <v>13</v>
      </c>
    </row>
    <row r="35" spans="1:15" ht="18">
      <c r="A35" s="44"/>
      <c r="B35" s="4"/>
      <c r="C35" s="5" t="s">
        <v>14</v>
      </c>
      <c r="D35" s="4"/>
      <c r="E35" s="5"/>
      <c r="F35" s="4" t="s">
        <v>15</v>
      </c>
      <c r="G35" s="6">
        <v>1</v>
      </c>
      <c r="H35" s="6">
        <v>2</v>
      </c>
      <c r="I35" s="6">
        <v>3</v>
      </c>
      <c r="J35" s="6">
        <v>4</v>
      </c>
      <c r="K35" s="7">
        <v>5</v>
      </c>
      <c r="L35" s="4" t="s">
        <v>7</v>
      </c>
      <c r="M35" s="4" t="s">
        <v>7</v>
      </c>
      <c r="N35" s="4" t="s">
        <v>16</v>
      </c>
      <c r="O35" s="8"/>
    </row>
    <row r="36" spans="1:15" s="99" customFormat="1" ht="18">
      <c r="A36" s="223">
        <v>1</v>
      </c>
      <c r="B36" s="184" t="s">
        <v>174</v>
      </c>
      <c r="C36" s="353" t="s">
        <v>48</v>
      </c>
      <c r="D36" s="223" t="s">
        <v>17</v>
      </c>
      <c r="E36" s="354">
        <v>30000</v>
      </c>
      <c r="F36" s="152" t="s">
        <v>223</v>
      </c>
      <c r="G36" s="203"/>
      <c r="H36" s="167"/>
      <c r="I36" s="166"/>
      <c r="J36" s="167"/>
      <c r="K36" s="155"/>
      <c r="L36" s="362"/>
      <c r="M36" s="362">
        <f t="shared" ref="M36:M41" si="1">+E36-L36</f>
        <v>30000</v>
      </c>
      <c r="N36" s="156" t="s">
        <v>225</v>
      </c>
      <c r="O36" s="167"/>
    </row>
    <row r="37" spans="1:15" s="99" customFormat="1" ht="18">
      <c r="A37" s="141">
        <v>2</v>
      </c>
      <c r="B37" s="142" t="s">
        <v>175</v>
      </c>
      <c r="C37" s="143" t="s">
        <v>48</v>
      </c>
      <c r="D37" s="141" t="s">
        <v>17</v>
      </c>
      <c r="E37" s="144">
        <v>10000</v>
      </c>
      <c r="F37" s="152" t="s">
        <v>223</v>
      </c>
      <c r="G37" s="159"/>
      <c r="H37" s="158"/>
      <c r="I37" s="160"/>
      <c r="J37" s="158"/>
      <c r="K37" s="155"/>
      <c r="L37" s="168"/>
      <c r="M37" s="168">
        <f t="shared" si="1"/>
        <v>10000</v>
      </c>
      <c r="N37" s="156" t="s">
        <v>225</v>
      </c>
      <c r="O37" s="179"/>
    </row>
    <row r="38" spans="1:15" s="99" customFormat="1" ht="18">
      <c r="A38" s="141">
        <v>3</v>
      </c>
      <c r="B38" s="142" t="s">
        <v>60</v>
      </c>
      <c r="C38" s="143" t="s">
        <v>48</v>
      </c>
      <c r="D38" s="141" t="s">
        <v>17</v>
      </c>
      <c r="E38" s="144">
        <v>40000</v>
      </c>
      <c r="F38" s="152" t="s">
        <v>223</v>
      </c>
      <c r="G38" s="159"/>
      <c r="H38" s="158"/>
      <c r="I38" s="160"/>
      <c r="J38" s="158"/>
      <c r="K38" s="155"/>
      <c r="L38" s="248">
        <f>27200</f>
        <v>27200</v>
      </c>
      <c r="M38" s="168">
        <f t="shared" si="1"/>
        <v>12800</v>
      </c>
      <c r="N38" s="156" t="s">
        <v>225</v>
      </c>
      <c r="O38" s="179"/>
    </row>
    <row r="39" spans="1:15" s="99" customFormat="1" ht="19.5">
      <c r="A39" s="141">
        <v>4</v>
      </c>
      <c r="B39" s="142" t="s">
        <v>176</v>
      </c>
      <c r="C39" s="143" t="s">
        <v>185</v>
      </c>
      <c r="D39" s="141" t="s">
        <v>17</v>
      </c>
      <c r="E39" s="144">
        <v>70000</v>
      </c>
      <c r="F39" s="152" t="s">
        <v>223</v>
      </c>
      <c r="G39" s="159"/>
      <c r="H39" s="158"/>
      <c r="I39" s="160"/>
      <c r="J39" s="158"/>
      <c r="K39" s="155"/>
      <c r="L39" s="168"/>
      <c r="M39" s="168">
        <f t="shared" si="1"/>
        <v>70000</v>
      </c>
      <c r="N39" s="156" t="s">
        <v>225</v>
      </c>
      <c r="O39" s="158"/>
    </row>
    <row r="40" spans="1:15" s="99" customFormat="1" ht="19.5">
      <c r="A40" s="141">
        <v>5</v>
      </c>
      <c r="B40" s="142" t="s">
        <v>177</v>
      </c>
      <c r="C40" s="143" t="s">
        <v>185</v>
      </c>
      <c r="D40" s="356" t="s">
        <v>17</v>
      </c>
      <c r="E40" s="144">
        <v>30000</v>
      </c>
      <c r="F40" s="152" t="s">
        <v>223</v>
      </c>
      <c r="G40" s="159"/>
      <c r="H40" s="159"/>
      <c r="I40" s="159"/>
      <c r="J40" s="158"/>
      <c r="K40" s="155"/>
      <c r="L40" s="161"/>
      <c r="M40" s="168">
        <f t="shared" si="1"/>
        <v>30000</v>
      </c>
      <c r="N40" s="156" t="s">
        <v>225</v>
      </c>
      <c r="O40" s="158"/>
    </row>
    <row r="41" spans="1:15" s="99" customFormat="1" ht="19.5">
      <c r="A41" s="141">
        <v>6</v>
      </c>
      <c r="B41" s="147" t="s">
        <v>178</v>
      </c>
      <c r="C41" s="143" t="s">
        <v>185</v>
      </c>
      <c r="D41" s="357" t="s">
        <v>17</v>
      </c>
      <c r="E41" s="186">
        <v>30000</v>
      </c>
      <c r="F41" s="152" t="s">
        <v>223</v>
      </c>
      <c r="G41" s="159"/>
      <c r="H41" s="158"/>
      <c r="I41" s="158"/>
      <c r="J41" s="158"/>
      <c r="K41" s="155"/>
      <c r="L41" s="161"/>
      <c r="M41" s="363">
        <f t="shared" si="1"/>
        <v>30000</v>
      </c>
      <c r="N41" s="156" t="s">
        <v>225</v>
      </c>
      <c r="O41" s="158"/>
    </row>
    <row r="42" spans="1:15" s="99" customFormat="1" ht="36">
      <c r="A42" s="152">
        <v>7</v>
      </c>
      <c r="B42" s="146" t="s">
        <v>179</v>
      </c>
      <c r="C42" s="143" t="s">
        <v>185</v>
      </c>
      <c r="D42" s="141" t="s">
        <v>17</v>
      </c>
      <c r="E42" s="161">
        <v>50000</v>
      </c>
      <c r="F42" s="152" t="s">
        <v>223</v>
      </c>
      <c r="G42" s="159"/>
      <c r="H42" s="158"/>
      <c r="I42" s="158"/>
      <c r="J42" s="158"/>
      <c r="K42" s="155"/>
      <c r="L42" s="182"/>
      <c r="M42" s="168">
        <f t="shared" ref="M42:M47" si="2">+E42-L42</f>
        <v>50000</v>
      </c>
      <c r="N42" s="156" t="s">
        <v>225</v>
      </c>
      <c r="O42" s="158"/>
    </row>
    <row r="43" spans="1:15" s="99" customFormat="1" ht="19.5">
      <c r="A43" s="152">
        <v>8</v>
      </c>
      <c r="B43" s="158" t="s">
        <v>180</v>
      </c>
      <c r="C43" s="143" t="s">
        <v>185</v>
      </c>
      <c r="D43" s="141" t="s">
        <v>17</v>
      </c>
      <c r="E43" s="161">
        <v>30000</v>
      </c>
      <c r="F43" s="152" t="s">
        <v>223</v>
      </c>
      <c r="G43" s="159"/>
      <c r="H43" s="158"/>
      <c r="I43" s="158"/>
      <c r="J43" s="158"/>
      <c r="K43" s="155"/>
      <c r="L43" s="182"/>
      <c r="M43" s="168">
        <f t="shared" si="2"/>
        <v>30000</v>
      </c>
      <c r="N43" s="156" t="s">
        <v>225</v>
      </c>
      <c r="O43" s="158"/>
    </row>
    <row r="44" spans="1:15" s="99" customFormat="1" ht="19.5">
      <c r="A44" s="152">
        <v>9</v>
      </c>
      <c r="B44" s="158" t="s">
        <v>181</v>
      </c>
      <c r="C44" s="143" t="s">
        <v>185</v>
      </c>
      <c r="D44" s="141" t="s">
        <v>17</v>
      </c>
      <c r="E44" s="161">
        <v>20000</v>
      </c>
      <c r="F44" s="152" t="s">
        <v>223</v>
      </c>
      <c r="G44" s="159"/>
      <c r="H44" s="158"/>
      <c r="I44" s="158"/>
      <c r="J44" s="158"/>
      <c r="K44" s="155"/>
      <c r="L44" s="182"/>
      <c r="M44" s="168">
        <f t="shared" si="2"/>
        <v>20000</v>
      </c>
      <c r="N44" s="156" t="s">
        <v>225</v>
      </c>
      <c r="O44" s="158"/>
    </row>
    <row r="45" spans="1:15" s="99" customFormat="1" ht="19.5">
      <c r="A45" s="152">
        <v>10</v>
      </c>
      <c r="B45" s="179" t="s">
        <v>182</v>
      </c>
      <c r="C45" s="143" t="s">
        <v>185</v>
      </c>
      <c r="D45" s="141" t="s">
        <v>17</v>
      </c>
      <c r="E45" s="161">
        <v>30000</v>
      </c>
      <c r="F45" s="152" t="s">
        <v>223</v>
      </c>
      <c r="G45" s="159"/>
      <c r="H45" s="158"/>
      <c r="I45" s="158"/>
      <c r="J45" s="158"/>
      <c r="K45" s="155"/>
      <c r="L45" s="182"/>
      <c r="M45" s="168">
        <f t="shared" si="2"/>
        <v>30000</v>
      </c>
      <c r="N45" s="156" t="s">
        <v>225</v>
      </c>
      <c r="O45" s="158"/>
    </row>
    <row r="46" spans="1:15" s="99" customFormat="1" ht="19.5">
      <c r="A46" s="152">
        <v>11</v>
      </c>
      <c r="B46" s="207" t="s">
        <v>183</v>
      </c>
      <c r="C46" s="143" t="s">
        <v>185</v>
      </c>
      <c r="D46" s="356" t="s">
        <v>17</v>
      </c>
      <c r="E46" s="161">
        <v>50000</v>
      </c>
      <c r="F46" s="152" t="s">
        <v>223</v>
      </c>
      <c r="G46" s="158"/>
      <c r="H46" s="158"/>
      <c r="I46" s="158"/>
      <c r="J46" s="158"/>
      <c r="K46" s="158"/>
      <c r="L46" s="182"/>
      <c r="M46" s="364">
        <f t="shared" si="2"/>
        <v>50000</v>
      </c>
      <c r="N46" s="156" t="s">
        <v>225</v>
      </c>
      <c r="O46" s="158"/>
    </row>
    <row r="47" spans="1:15" s="99" customFormat="1" ht="36">
      <c r="A47" s="152">
        <v>12</v>
      </c>
      <c r="B47" s="209" t="s">
        <v>184</v>
      </c>
      <c r="C47" s="143" t="s">
        <v>185</v>
      </c>
      <c r="D47" s="356" t="s">
        <v>17</v>
      </c>
      <c r="E47" s="161">
        <v>50000</v>
      </c>
      <c r="F47" s="152" t="s">
        <v>223</v>
      </c>
      <c r="G47" s="159"/>
      <c r="H47" s="159"/>
      <c r="I47" s="159"/>
      <c r="J47" s="159"/>
      <c r="K47" s="159"/>
      <c r="L47" s="182"/>
      <c r="M47" s="364">
        <f t="shared" si="2"/>
        <v>50000</v>
      </c>
      <c r="N47" s="156" t="s">
        <v>225</v>
      </c>
      <c r="O47" s="158"/>
    </row>
    <row r="48" spans="1:15" s="99" customFormat="1" ht="36">
      <c r="A48" s="152">
        <v>13</v>
      </c>
      <c r="B48" s="145" t="s">
        <v>238</v>
      </c>
      <c r="C48" s="143" t="s">
        <v>48</v>
      </c>
      <c r="D48" s="357" t="s">
        <v>17</v>
      </c>
      <c r="E48" s="182">
        <v>6600</v>
      </c>
      <c r="F48" s="152" t="s">
        <v>223</v>
      </c>
      <c r="G48" s="159"/>
      <c r="H48" s="159"/>
      <c r="I48" s="159"/>
      <c r="J48" s="159"/>
      <c r="K48" s="159"/>
      <c r="L48" s="182"/>
      <c r="M48" s="364">
        <f>+E48-L48</f>
        <v>6600</v>
      </c>
      <c r="N48" s="156" t="s">
        <v>225</v>
      </c>
      <c r="O48" s="146" t="s">
        <v>209</v>
      </c>
    </row>
    <row r="49" spans="1:15" ht="36">
      <c r="A49" s="217">
        <v>14</v>
      </c>
      <c r="B49" s="145" t="s">
        <v>239</v>
      </c>
      <c r="C49" s="143" t="s">
        <v>48</v>
      </c>
      <c r="D49" s="357" t="s">
        <v>17</v>
      </c>
      <c r="E49" s="182">
        <v>33600</v>
      </c>
      <c r="F49" s="152" t="s">
        <v>223</v>
      </c>
      <c r="G49" s="159"/>
      <c r="H49" s="159"/>
      <c r="I49" s="159"/>
      <c r="J49" s="159"/>
      <c r="K49" s="159"/>
      <c r="L49" s="182"/>
      <c r="M49" s="364">
        <f>+E49-L49</f>
        <v>33600</v>
      </c>
      <c r="N49" s="156" t="s">
        <v>225</v>
      </c>
      <c r="O49" s="146" t="s">
        <v>209</v>
      </c>
    </row>
    <row r="50" spans="1:15" ht="18">
      <c r="A50" s="343"/>
      <c r="B50" s="407" t="s">
        <v>55</v>
      </c>
      <c r="C50" s="408"/>
      <c r="D50" s="409"/>
      <c r="E50" s="344">
        <f>SUM(E33:E49)</f>
        <v>480200</v>
      </c>
      <c r="F50" s="410" t="s">
        <v>55</v>
      </c>
      <c r="G50" s="410"/>
      <c r="H50" s="410"/>
      <c r="I50" s="410"/>
      <c r="J50" s="410"/>
      <c r="K50" s="410"/>
      <c r="L50" s="344">
        <f>SUM(L33:L49)</f>
        <v>27200</v>
      </c>
      <c r="M50" s="344">
        <f>SUM(M33:M49)</f>
        <v>453000</v>
      </c>
      <c r="N50" s="352">
        <f>+E50-L50</f>
        <v>453000</v>
      </c>
      <c r="O50" s="346"/>
    </row>
    <row r="51" spans="1:15" ht="18">
      <c r="A51" s="19"/>
      <c r="B51" s="19" t="s">
        <v>21</v>
      </c>
      <c r="C51" s="396" t="s">
        <v>22</v>
      </c>
      <c r="D51" s="396"/>
      <c r="E51" s="396"/>
      <c r="F51" s="19" t="s">
        <v>23</v>
      </c>
      <c r="G51" s="19"/>
      <c r="H51" s="19"/>
      <c r="I51" s="19"/>
      <c r="J51" s="19"/>
      <c r="K51" s="19"/>
      <c r="L51" s="19" t="s">
        <v>24</v>
      </c>
      <c r="M51" s="19"/>
      <c r="N51" s="19"/>
      <c r="O51" s="19"/>
    </row>
    <row r="52" spans="1:15" ht="18">
      <c r="A52" s="19"/>
      <c r="B52" s="19" t="s">
        <v>25</v>
      </c>
      <c r="C52" s="111" t="s">
        <v>75</v>
      </c>
      <c r="D52" s="111"/>
      <c r="E52" s="111"/>
      <c r="F52" s="19" t="s">
        <v>27</v>
      </c>
      <c r="G52" s="19"/>
      <c r="H52" s="19"/>
      <c r="I52" s="19"/>
      <c r="J52" s="19"/>
      <c r="K52" s="19"/>
      <c r="L52" s="19" t="s">
        <v>28</v>
      </c>
      <c r="M52" s="19"/>
      <c r="N52" s="19"/>
      <c r="O52" s="19"/>
    </row>
    <row r="53" spans="1:15" ht="18">
      <c r="A53" s="19"/>
      <c r="B53" s="19" t="s">
        <v>29</v>
      </c>
      <c r="C53" s="111" t="s">
        <v>74</v>
      </c>
      <c r="D53" s="111"/>
      <c r="E53" s="111"/>
      <c r="F53" s="19" t="s">
        <v>31</v>
      </c>
      <c r="G53" s="19"/>
      <c r="H53" s="19"/>
      <c r="I53" s="19"/>
      <c r="J53" s="19"/>
      <c r="K53" s="19"/>
      <c r="L53" s="397" t="s">
        <v>32</v>
      </c>
      <c r="M53" s="397"/>
      <c r="N53" s="397"/>
      <c r="O53" s="397"/>
    </row>
    <row r="54" spans="1:15" ht="18">
      <c r="A54" s="19"/>
      <c r="B54" s="19"/>
      <c r="C54" s="111" t="s">
        <v>76</v>
      </c>
      <c r="D54" s="111"/>
      <c r="E54" s="111"/>
      <c r="F54" s="19"/>
      <c r="G54" s="19"/>
      <c r="H54" s="19"/>
      <c r="I54" s="19"/>
      <c r="J54" s="19"/>
      <c r="K54" s="19"/>
      <c r="L54" s="330"/>
      <c r="M54" s="330"/>
      <c r="N54" s="330"/>
      <c r="O54" s="330"/>
    </row>
    <row r="55" spans="1:15" ht="18">
      <c r="A55" s="398" t="s">
        <v>0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</row>
    <row r="56" spans="1:15" ht="18">
      <c r="A56" s="398" t="s">
        <v>34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</row>
    <row r="57" spans="1:15" ht="18">
      <c r="A57" s="399" t="s">
        <v>217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8">
      <c r="A58" s="399" t="s">
        <v>47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8">
      <c r="A59" s="400" t="s">
        <v>221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</row>
    <row r="60" spans="1:15" ht="18">
      <c r="A60" s="43" t="s">
        <v>3</v>
      </c>
      <c r="B60" s="1" t="s">
        <v>4</v>
      </c>
      <c r="C60" s="2" t="s">
        <v>5</v>
      </c>
      <c r="D60" s="1" t="s">
        <v>6</v>
      </c>
      <c r="E60" s="2" t="s">
        <v>7</v>
      </c>
      <c r="F60" s="1" t="s">
        <v>8</v>
      </c>
      <c r="G60" s="366" t="s">
        <v>9</v>
      </c>
      <c r="H60" s="367"/>
      <c r="I60" s="367"/>
      <c r="J60" s="367"/>
      <c r="K60" s="368"/>
      <c r="L60" s="1" t="s">
        <v>10</v>
      </c>
      <c r="M60" s="1" t="s">
        <v>11</v>
      </c>
      <c r="N60" s="1" t="s">
        <v>12</v>
      </c>
      <c r="O60" s="3" t="s">
        <v>13</v>
      </c>
    </row>
    <row r="61" spans="1:15" ht="18">
      <c r="A61" s="44"/>
      <c r="B61" s="4"/>
      <c r="C61" s="327" t="s">
        <v>14</v>
      </c>
      <c r="D61" s="4"/>
      <c r="E61" s="327"/>
      <c r="F61" s="4" t="s">
        <v>15</v>
      </c>
      <c r="G61" s="6">
        <v>1</v>
      </c>
      <c r="H61" s="6">
        <v>2</v>
      </c>
      <c r="I61" s="6">
        <v>3</v>
      </c>
      <c r="J61" s="6">
        <v>4</v>
      </c>
      <c r="K61" s="328">
        <v>5</v>
      </c>
      <c r="L61" s="4" t="s">
        <v>7</v>
      </c>
      <c r="M61" s="4" t="s">
        <v>7</v>
      </c>
      <c r="N61" s="4" t="s">
        <v>16</v>
      </c>
      <c r="O61" s="8"/>
    </row>
    <row r="62" spans="1:15" s="114" customFormat="1" ht="18">
      <c r="A62" s="162">
        <v>1</v>
      </c>
      <c r="B62" s="176" t="s">
        <v>174</v>
      </c>
      <c r="C62" s="353" t="s">
        <v>48</v>
      </c>
      <c r="D62" s="162" t="s">
        <v>17</v>
      </c>
      <c r="E62" s="369">
        <v>30000</v>
      </c>
      <c r="F62" s="152" t="s">
        <v>223</v>
      </c>
      <c r="G62" s="203"/>
      <c r="H62" s="167"/>
      <c r="I62" s="166"/>
      <c r="J62" s="167"/>
      <c r="K62" s="155"/>
      <c r="L62" s="362"/>
      <c r="M62" s="362">
        <f t="shared" ref="M62:M67" si="3">+E62-L62</f>
        <v>30000</v>
      </c>
      <c r="N62" s="156" t="s">
        <v>229</v>
      </c>
      <c r="O62" s="167"/>
    </row>
    <row r="63" spans="1:15" s="114" customFormat="1" ht="18">
      <c r="A63" s="152">
        <v>2</v>
      </c>
      <c r="B63" s="179" t="s">
        <v>175</v>
      </c>
      <c r="C63" s="143" t="s">
        <v>48</v>
      </c>
      <c r="D63" s="152" t="s">
        <v>17</v>
      </c>
      <c r="E63" s="161">
        <v>10000</v>
      </c>
      <c r="F63" s="152" t="s">
        <v>223</v>
      </c>
      <c r="G63" s="159"/>
      <c r="H63" s="158"/>
      <c r="I63" s="160"/>
      <c r="J63" s="158"/>
      <c r="K63" s="155"/>
      <c r="L63" s="168"/>
      <c r="M63" s="168">
        <f t="shared" si="3"/>
        <v>10000</v>
      </c>
      <c r="N63" s="156" t="s">
        <v>229</v>
      </c>
      <c r="O63" s="158"/>
    </row>
    <row r="64" spans="1:15" s="151" customFormat="1" ht="18">
      <c r="A64" s="152">
        <v>3</v>
      </c>
      <c r="B64" s="179" t="s">
        <v>60</v>
      </c>
      <c r="C64" s="143" t="s">
        <v>48</v>
      </c>
      <c r="D64" s="152" t="s">
        <v>17</v>
      </c>
      <c r="E64" s="161">
        <v>40000</v>
      </c>
      <c r="F64" s="152" t="s">
        <v>223</v>
      </c>
      <c r="G64" s="159"/>
      <c r="H64" s="158"/>
      <c r="I64" s="160"/>
      <c r="J64" s="158"/>
      <c r="K64" s="155"/>
      <c r="L64" s="248"/>
      <c r="M64" s="168">
        <f t="shared" si="3"/>
        <v>40000</v>
      </c>
      <c r="N64" s="156" t="s">
        <v>229</v>
      </c>
      <c r="O64" s="158"/>
    </row>
    <row r="65" spans="1:15" s="151" customFormat="1" ht="19.5">
      <c r="A65" s="152">
        <v>4</v>
      </c>
      <c r="B65" s="179" t="s">
        <v>176</v>
      </c>
      <c r="C65" s="143" t="s">
        <v>185</v>
      </c>
      <c r="D65" s="152" t="s">
        <v>17</v>
      </c>
      <c r="E65" s="161">
        <v>70000</v>
      </c>
      <c r="F65" s="152" t="s">
        <v>223</v>
      </c>
      <c r="G65" s="159"/>
      <c r="H65" s="158"/>
      <c r="I65" s="160"/>
      <c r="J65" s="158"/>
      <c r="K65" s="155"/>
      <c r="L65" s="168"/>
      <c r="M65" s="168">
        <f t="shared" si="3"/>
        <v>70000</v>
      </c>
      <c r="N65" s="156" t="s">
        <v>229</v>
      </c>
      <c r="O65" s="158"/>
    </row>
    <row r="66" spans="1:15" s="114" customFormat="1" ht="19.5">
      <c r="A66" s="152">
        <v>5</v>
      </c>
      <c r="B66" s="179" t="s">
        <v>177</v>
      </c>
      <c r="C66" s="143" t="s">
        <v>185</v>
      </c>
      <c r="D66" s="189" t="s">
        <v>17</v>
      </c>
      <c r="E66" s="161">
        <v>30000</v>
      </c>
      <c r="F66" s="152" t="s">
        <v>223</v>
      </c>
      <c r="G66" s="159"/>
      <c r="H66" s="159"/>
      <c r="I66" s="159"/>
      <c r="J66" s="158"/>
      <c r="K66" s="155"/>
      <c r="L66" s="161"/>
      <c r="M66" s="168">
        <f t="shared" si="3"/>
        <v>30000</v>
      </c>
      <c r="N66" s="156" t="s">
        <v>229</v>
      </c>
      <c r="O66" s="158"/>
    </row>
    <row r="67" spans="1:15" s="114" customFormat="1" ht="19.5">
      <c r="A67" s="152">
        <v>6</v>
      </c>
      <c r="B67" s="160" t="s">
        <v>178</v>
      </c>
      <c r="C67" s="143" t="s">
        <v>185</v>
      </c>
      <c r="D67" s="365" t="s">
        <v>17</v>
      </c>
      <c r="E67" s="182">
        <v>30000</v>
      </c>
      <c r="F67" s="152" t="s">
        <v>223</v>
      </c>
      <c r="G67" s="159"/>
      <c r="H67" s="158"/>
      <c r="I67" s="158"/>
      <c r="J67" s="158"/>
      <c r="K67" s="155"/>
      <c r="L67" s="161"/>
      <c r="M67" s="363">
        <f t="shared" si="3"/>
        <v>30000</v>
      </c>
      <c r="N67" s="156" t="s">
        <v>229</v>
      </c>
      <c r="O67" s="158"/>
    </row>
    <row r="68" spans="1:15" ht="36">
      <c r="A68" s="152">
        <v>7</v>
      </c>
      <c r="B68" s="146" t="s">
        <v>179</v>
      </c>
      <c r="C68" s="143" t="s">
        <v>185</v>
      </c>
      <c r="D68" s="152" t="s">
        <v>17</v>
      </c>
      <c r="E68" s="161">
        <v>50000</v>
      </c>
      <c r="F68" s="152" t="s">
        <v>223</v>
      </c>
      <c r="G68" s="159"/>
      <c r="H68" s="158"/>
      <c r="I68" s="160"/>
      <c r="J68" s="158"/>
      <c r="K68" s="179"/>
      <c r="L68" s="182"/>
      <c r="M68" s="364">
        <f t="shared" ref="M68:M74" si="4">+E68-L68</f>
        <v>50000</v>
      </c>
      <c r="N68" s="156" t="s">
        <v>229</v>
      </c>
      <c r="O68" s="158"/>
    </row>
    <row r="69" spans="1:15" ht="19.5">
      <c r="A69" s="152">
        <v>8</v>
      </c>
      <c r="B69" s="158" t="s">
        <v>180</v>
      </c>
      <c r="C69" s="143" t="s">
        <v>185</v>
      </c>
      <c r="D69" s="152" t="s">
        <v>17</v>
      </c>
      <c r="E69" s="161">
        <v>30000</v>
      </c>
      <c r="F69" s="152" t="s">
        <v>223</v>
      </c>
      <c r="G69" s="159"/>
      <c r="H69" s="158"/>
      <c r="I69" s="160"/>
      <c r="J69" s="158"/>
      <c r="K69" s="179"/>
      <c r="L69" s="182"/>
      <c r="M69" s="364">
        <f t="shared" si="4"/>
        <v>30000</v>
      </c>
      <c r="N69" s="156" t="s">
        <v>229</v>
      </c>
      <c r="O69" s="158"/>
    </row>
    <row r="70" spans="1:15" ht="19.5">
      <c r="A70" s="152">
        <v>9</v>
      </c>
      <c r="B70" s="158" t="s">
        <v>181</v>
      </c>
      <c r="C70" s="143" t="s">
        <v>185</v>
      </c>
      <c r="D70" s="152" t="s">
        <v>17</v>
      </c>
      <c r="E70" s="161">
        <v>20000</v>
      </c>
      <c r="F70" s="152" t="s">
        <v>223</v>
      </c>
      <c r="G70" s="159"/>
      <c r="H70" s="158"/>
      <c r="I70" s="160"/>
      <c r="J70" s="158"/>
      <c r="K70" s="179"/>
      <c r="L70" s="182"/>
      <c r="M70" s="364">
        <f t="shared" si="4"/>
        <v>20000</v>
      </c>
      <c r="N70" s="156" t="s">
        <v>229</v>
      </c>
      <c r="O70" s="158"/>
    </row>
    <row r="71" spans="1:15" ht="19.5">
      <c r="A71" s="152">
        <v>10</v>
      </c>
      <c r="B71" s="179" t="s">
        <v>182</v>
      </c>
      <c r="C71" s="143" t="s">
        <v>185</v>
      </c>
      <c r="D71" s="152" t="s">
        <v>17</v>
      </c>
      <c r="E71" s="161">
        <v>30000</v>
      </c>
      <c r="F71" s="152" t="s">
        <v>223</v>
      </c>
      <c r="G71" s="159"/>
      <c r="H71" s="158"/>
      <c r="I71" s="160"/>
      <c r="J71" s="158"/>
      <c r="K71" s="179"/>
      <c r="L71" s="182"/>
      <c r="M71" s="364">
        <f t="shared" si="4"/>
        <v>30000</v>
      </c>
      <c r="N71" s="156" t="s">
        <v>229</v>
      </c>
      <c r="O71" s="158"/>
    </row>
    <row r="72" spans="1:15" ht="19.5">
      <c r="A72" s="152">
        <v>11</v>
      </c>
      <c r="B72" s="207" t="s">
        <v>183</v>
      </c>
      <c r="C72" s="143" t="s">
        <v>185</v>
      </c>
      <c r="D72" s="189" t="s">
        <v>17</v>
      </c>
      <c r="E72" s="161">
        <v>50000</v>
      </c>
      <c r="F72" s="152" t="s">
        <v>223</v>
      </c>
      <c r="G72" s="159"/>
      <c r="H72" s="158"/>
      <c r="I72" s="160"/>
      <c r="J72" s="158"/>
      <c r="K72" s="179"/>
      <c r="L72" s="182"/>
      <c r="M72" s="364">
        <f t="shared" si="4"/>
        <v>50000</v>
      </c>
      <c r="N72" s="156" t="s">
        <v>229</v>
      </c>
      <c r="O72" s="158"/>
    </row>
    <row r="73" spans="1:15" ht="36">
      <c r="A73" s="152">
        <v>12</v>
      </c>
      <c r="B73" s="209" t="s">
        <v>184</v>
      </c>
      <c r="C73" s="143" t="s">
        <v>185</v>
      </c>
      <c r="D73" s="365" t="s">
        <v>17</v>
      </c>
      <c r="E73" s="161">
        <v>50000</v>
      </c>
      <c r="F73" s="152" t="s">
        <v>223</v>
      </c>
      <c r="G73" s="159"/>
      <c r="H73" s="158"/>
      <c r="I73" s="160"/>
      <c r="J73" s="158"/>
      <c r="K73" s="179"/>
      <c r="L73" s="182"/>
      <c r="M73" s="364">
        <f t="shared" si="4"/>
        <v>50000</v>
      </c>
      <c r="N73" s="156" t="s">
        <v>229</v>
      </c>
      <c r="O73" s="158"/>
    </row>
    <row r="74" spans="1:15" ht="36">
      <c r="A74" s="152">
        <v>13</v>
      </c>
      <c r="B74" s="145" t="s">
        <v>238</v>
      </c>
      <c r="C74" s="143" t="s">
        <v>48</v>
      </c>
      <c r="D74" s="357" t="s">
        <v>17</v>
      </c>
      <c r="E74" s="182">
        <v>6600</v>
      </c>
      <c r="F74" s="152" t="s">
        <v>223</v>
      </c>
      <c r="G74" s="159"/>
      <c r="H74" s="159"/>
      <c r="I74" s="159"/>
      <c r="J74" s="159"/>
      <c r="K74" s="159"/>
      <c r="L74" s="182"/>
      <c r="M74" s="364">
        <f t="shared" si="4"/>
        <v>6600</v>
      </c>
      <c r="N74" s="156" t="s">
        <v>225</v>
      </c>
      <c r="O74" s="146" t="s">
        <v>209</v>
      </c>
    </row>
    <row r="75" spans="1:15" ht="36">
      <c r="A75" s="217">
        <v>14</v>
      </c>
      <c r="B75" s="145" t="s">
        <v>239</v>
      </c>
      <c r="C75" s="143" t="s">
        <v>48</v>
      </c>
      <c r="D75" s="357" t="s">
        <v>17</v>
      </c>
      <c r="E75" s="182">
        <v>33600</v>
      </c>
      <c r="F75" s="152" t="s">
        <v>223</v>
      </c>
      <c r="G75" s="159"/>
      <c r="H75" s="159"/>
      <c r="I75" s="159"/>
      <c r="J75" s="159"/>
      <c r="K75" s="159"/>
      <c r="L75" s="182"/>
      <c r="M75" s="364">
        <f>+E75-L75</f>
        <v>33600</v>
      </c>
      <c r="N75" s="156" t="s">
        <v>225</v>
      </c>
      <c r="O75" s="146" t="s">
        <v>209</v>
      </c>
    </row>
    <row r="76" spans="1:15" ht="18">
      <c r="A76" s="343"/>
      <c r="B76" s="349" t="s">
        <v>55</v>
      </c>
      <c r="C76" s="350"/>
      <c r="D76" s="351"/>
      <c r="E76" s="370">
        <f>SUM(E59:E74)</f>
        <v>446600</v>
      </c>
      <c r="F76" s="416" t="s">
        <v>55</v>
      </c>
      <c r="G76" s="417"/>
      <c r="H76" s="417"/>
      <c r="I76" s="417"/>
      <c r="J76" s="417"/>
      <c r="K76" s="418"/>
      <c r="L76" s="370">
        <f>SUM(L59:L74)</f>
        <v>0</v>
      </c>
      <c r="M76" s="370">
        <f>SUM(M59:M74)</f>
        <v>446600</v>
      </c>
      <c r="N76" s="371">
        <f>+E76-L76</f>
        <v>446600</v>
      </c>
      <c r="O76" s="372"/>
    </row>
    <row r="77" spans="1:15" ht="18">
      <c r="A77" s="19"/>
      <c r="B77" s="19" t="s">
        <v>21</v>
      </c>
      <c r="C77" s="396" t="s">
        <v>65</v>
      </c>
      <c r="D77" s="396"/>
      <c r="E77" s="396"/>
      <c r="F77" s="19" t="s">
        <v>23</v>
      </c>
      <c r="G77" s="19"/>
      <c r="H77" s="19"/>
      <c r="I77" s="19"/>
      <c r="J77" s="19"/>
      <c r="K77" s="19"/>
      <c r="L77" s="19" t="s">
        <v>24</v>
      </c>
      <c r="M77" s="19"/>
      <c r="N77" s="19"/>
      <c r="O77" s="19"/>
    </row>
    <row r="78" spans="1:15" ht="18">
      <c r="A78" s="19"/>
      <c r="B78" s="19" t="s">
        <v>25</v>
      </c>
      <c r="C78" s="111" t="s">
        <v>75</v>
      </c>
      <c r="D78" s="111"/>
      <c r="E78" s="111"/>
      <c r="F78" s="19" t="s">
        <v>27</v>
      </c>
      <c r="G78" s="19"/>
      <c r="H78" s="19"/>
      <c r="I78" s="19"/>
      <c r="J78" s="19"/>
      <c r="K78" s="19"/>
      <c r="L78" s="19" t="s">
        <v>28</v>
      </c>
      <c r="M78" s="19"/>
      <c r="N78" s="19"/>
      <c r="O78" s="19"/>
    </row>
    <row r="79" spans="1:15" ht="18">
      <c r="A79" s="19"/>
      <c r="B79" s="19" t="s">
        <v>29</v>
      </c>
      <c r="C79" s="111" t="s">
        <v>74</v>
      </c>
      <c r="D79" s="111"/>
      <c r="E79" s="111"/>
      <c r="F79" s="19" t="s">
        <v>31</v>
      </c>
      <c r="G79" s="19"/>
      <c r="H79" s="19"/>
      <c r="I79" s="19"/>
      <c r="J79" s="19"/>
      <c r="K79" s="19"/>
      <c r="L79" s="397" t="s">
        <v>32</v>
      </c>
      <c r="M79" s="397"/>
      <c r="N79" s="397"/>
      <c r="O79" s="397"/>
    </row>
    <row r="80" spans="1:15" ht="18">
      <c r="A80" s="19"/>
      <c r="B80" s="19"/>
      <c r="C80" s="111" t="s">
        <v>76</v>
      </c>
      <c r="D80" s="111"/>
      <c r="E80" s="111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>
      <c r="A81" s="398" t="s">
        <v>0</v>
      </c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</row>
    <row r="82" spans="1:15" ht="18">
      <c r="A82" s="398" t="s">
        <v>35</v>
      </c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</row>
    <row r="83" spans="1:15" ht="18">
      <c r="A83" s="399" t="s">
        <v>217</v>
      </c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</row>
    <row r="84" spans="1:15" ht="18">
      <c r="A84" s="399" t="s">
        <v>47</v>
      </c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</row>
    <row r="85" spans="1:15" ht="18">
      <c r="A85" s="400" t="s">
        <v>222</v>
      </c>
      <c r="B85" s="400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</row>
    <row r="86" spans="1:15" ht="18">
      <c r="A86" s="43" t="s">
        <v>3</v>
      </c>
      <c r="B86" s="1" t="s">
        <v>4</v>
      </c>
      <c r="C86" s="2" t="s">
        <v>5</v>
      </c>
      <c r="D86" s="1" t="s">
        <v>6</v>
      </c>
      <c r="E86" s="2" t="s">
        <v>7</v>
      </c>
      <c r="F86" s="1" t="s">
        <v>8</v>
      </c>
      <c r="G86" s="401" t="s">
        <v>9</v>
      </c>
      <c r="H86" s="402"/>
      <c r="I86" s="402"/>
      <c r="J86" s="402"/>
      <c r="K86" s="402"/>
      <c r="L86" s="1" t="s">
        <v>10</v>
      </c>
      <c r="M86" s="1" t="s">
        <v>11</v>
      </c>
      <c r="N86" s="1" t="s">
        <v>12</v>
      </c>
      <c r="O86" s="3" t="s">
        <v>13</v>
      </c>
    </row>
    <row r="87" spans="1:15" s="99" customFormat="1" ht="18">
      <c r="A87" s="44"/>
      <c r="B87" s="4"/>
      <c r="C87" s="5" t="s">
        <v>14</v>
      </c>
      <c r="D87" s="4"/>
      <c r="E87" s="5"/>
      <c r="F87" s="4" t="s">
        <v>15</v>
      </c>
      <c r="G87" s="6">
        <v>1</v>
      </c>
      <c r="H87" s="6">
        <v>2</v>
      </c>
      <c r="I87" s="6">
        <v>3</v>
      </c>
      <c r="J87" s="6">
        <v>4</v>
      </c>
      <c r="K87" s="7">
        <v>5</v>
      </c>
      <c r="L87" s="4" t="s">
        <v>7</v>
      </c>
      <c r="M87" s="4" t="s">
        <v>7</v>
      </c>
      <c r="N87" s="4" t="s">
        <v>16</v>
      </c>
      <c r="O87" s="8"/>
    </row>
    <row r="88" spans="1:15" s="99" customFormat="1" ht="18">
      <c r="A88" s="223">
        <v>1</v>
      </c>
      <c r="B88" s="184" t="s">
        <v>174</v>
      </c>
      <c r="C88" s="353" t="s">
        <v>48</v>
      </c>
      <c r="D88" s="223" t="s">
        <v>17</v>
      </c>
      <c r="E88" s="354">
        <v>30000</v>
      </c>
      <c r="F88" s="152" t="s">
        <v>223</v>
      </c>
      <c r="G88" s="203"/>
      <c r="H88" s="167"/>
      <c r="I88" s="166"/>
      <c r="J88" s="167"/>
      <c r="K88" s="155"/>
      <c r="L88" s="362"/>
      <c r="M88" s="362">
        <f t="shared" ref="M88:M93" si="5">+E88-L88</f>
        <v>30000</v>
      </c>
      <c r="N88" s="156" t="s">
        <v>230</v>
      </c>
      <c r="O88" s="167"/>
    </row>
    <row r="89" spans="1:15" s="157" customFormat="1" ht="18">
      <c r="A89" s="141">
        <v>2</v>
      </c>
      <c r="B89" s="142" t="s">
        <v>175</v>
      </c>
      <c r="C89" s="143" t="s">
        <v>48</v>
      </c>
      <c r="D89" s="141" t="s">
        <v>17</v>
      </c>
      <c r="E89" s="144">
        <v>10000</v>
      </c>
      <c r="F89" s="152" t="s">
        <v>223</v>
      </c>
      <c r="G89" s="159"/>
      <c r="H89" s="158"/>
      <c r="I89" s="160"/>
      <c r="J89" s="158"/>
      <c r="K89" s="155"/>
      <c r="L89" s="168"/>
      <c r="M89" s="168">
        <f t="shared" si="5"/>
        <v>10000</v>
      </c>
      <c r="N89" s="156" t="s">
        <v>230</v>
      </c>
      <c r="O89" s="158"/>
    </row>
    <row r="90" spans="1:15" s="157" customFormat="1" ht="18">
      <c r="A90" s="141">
        <v>3</v>
      </c>
      <c r="B90" s="142" t="s">
        <v>60</v>
      </c>
      <c r="C90" s="143" t="s">
        <v>48</v>
      </c>
      <c r="D90" s="141" t="s">
        <v>17</v>
      </c>
      <c r="E90" s="144">
        <v>40000</v>
      </c>
      <c r="F90" s="152" t="s">
        <v>223</v>
      </c>
      <c r="G90" s="159"/>
      <c r="H90" s="158"/>
      <c r="I90" s="160"/>
      <c r="J90" s="158"/>
      <c r="K90" s="155"/>
      <c r="L90" s="248"/>
      <c r="M90" s="168">
        <f t="shared" si="5"/>
        <v>40000</v>
      </c>
      <c r="N90" s="156" t="s">
        <v>230</v>
      </c>
      <c r="O90" s="158"/>
    </row>
    <row r="91" spans="1:15" s="99" customFormat="1" ht="19.5">
      <c r="A91" s="141">
        <v>4</v>
      </c>
      <c r="B91" s="142" t="s">
        <v>176</v>
      </c>
      <c r="C91" s="143" t="s">
        <v>185</v>
      </c>
      <c r="D91" s="141" t="s">
        <v>17</v>
      </c>
      <c r="E91" s="144">
        <v>70000</v>
      </c>
      <c r="F91" s="152" t="s">
        <v>223</v>
      </c>
      <c r="G91" s="159"/>
      <c r="H91" s="158"/>
      <c r="I91" s="160"/>
      <c r="J91" s="158"/>
      <c r="K91" s="155"/>
      <c r="L91" s="168"/>
      <c r="M91" s="168">
        <f t="shared" si="5"/>
        <v>70000</v>
      </c>
      <c r="N91" s="156" t="s">
        <v>230</v>
      </c>
      <c r="O91" s="158"/>
    </row>
    <row r="92" spans="1:15" s="99" customFormat="1" ht="19.5">
      <c r="A92" s="141">
        <v>5</v>
      </c>
      <c r="B92" s="142" t="s">
        <v>177</v>
      </c>
      <c r="C92" s="143" t="s">
        <v>185</v>
      </c>
      <c r="D92" s="356" t="s">
        <v>17</v>
      </c>
      <c r="E92" s="144">
        <v>30000</v>
      </c>
      <c r="F92" s="152" t="s">
        <v>223</v>
      </c>
      <c r="G92" s="159"/>
      <c r="H92" s="159"/>
      <c r="I92" s="159"/>
      <c r="J92" s="158"/>
      <c r="K92" s="155"/>
      <c r="L92" s="161"/>
      <c r="M92" s="168">
        <f t="shared" si="5"/>
        <v>30000</v>
      </c>
      <c r="N92" s="156" t="s">
        <v>230</v>
      </c>
      <c r="O92" s="158"/>
    </row>
    <row r="93" spans="1:15" ht="19.5">
      <c r="A93" s="141">
        <v>6</v>
      </c>
      <c r="B93" s="147" t="s">
        <v>178</v>
      </c>
      <c r="C93" s="143" t="s">
        <v>185</v>
      </c>
      <c r="D93" s="357" t="s">
        <v>17</v>
      </c>
      <c r="E93" s="186">
        <v>30000</v>
      </c>
      <c r="F93" s="152" t="s">
        <v>223</v>
      </c>
      <c r="G93" s="159"/>
      <c r="H93" s="158"/>
      <c r="I93" s="158"/>
      <c r="J93" s="158"/>
      <c r="K93" s="155"/>
      <c r="L93" s="161"/>
      <c r="M93" s="363">
        <f t="shared" si="5"/>
        <v>30000</v>
      </c>
      <c r="N93" s="156" t="s">
        <v>230</v>
      </c>
      <c r="O93" s="158"/>
    </row>
    <row r="94" spans="1:15" ht="36">
      <c r="A94" s="152">
        <v>7</v>
      </c>
      <c r="B94" s="146" t="s">
        <v>179</v>
      </c>
      <c r="C94" s="143" t="s">
        <v>185</v>
      </c>
      <c r="D94" s="141" t="s">
        <v>17</v>
      </c>
      <c r="E94" s="161">
        <v>50000</v>
      </c>
      <c r="F94" s="152" t="s">
        <v>223</v>
      </c>
      <c r="G94" s="159"/>
      <c r="H94" s="158"/>
      <c r="I94" s="160"/>
      <c r="J94" s="158"/>
      <c r="K94" s="179"/>
      <c r="L94" s="161"/>
      <c r="M94" s="168">
        <f t="shared" ref="M94:M100" si="6">+E94-L94</f>
        <v>50000</v>
      </c>
      <c r="N94" s="156" t="s">
        <v>230</v>
      </c>
      <c r="O94" s="158"/>
    </row>
    <row r="95" spans="1:15" ht="19.5">
      <c r="A95" s="152">
        <v>8</v>
      </c>
      <c r="B95" s="158" t="s">
        <v>180</v>
      </c>
      <c r="C95" s="143" t="s">
        <v>185</v>
      </c>
      <c r="D95" s="141" t="s">
        <v>17</v>
      </c>
      <c r="E95" s="161">
        <v>30000</v>
      </c>
      <c r="F95" s="152" t="s">
        <v>223</v>
      </c>
      <c r="G95" s="159"/>
      <c r="H95" s="158"/>
      <c r="I95" s="160"/>
      <c r="J95" s="158"/>
      <c r="K95" s="179"/>
      <c r="L95" s="182"/>
      <c r="M95" s="364">
        <f t="shared" si="6"/>
        <v>30000</v>
      </c>
      <c r="N95" s="156" t="s">
        <v>230</v>
      </c>
      <c r="O95" s="158"/>
    </row>
    <row r="96" spans="1:15" ht="19.5">
      <c r="A96" s="152">
        <v>9</v>
      </c>
      <c r="B96" s="158" t="s">
        <v>181</v>
      </c>
      <c r="C96" s="143" t="s">
        <v>185</v>
      </c>
      <c r="D96" s="141" t="s">
        <v>17</v>
      </c>
      <c r="E96" s="161">
        <v>20000</v>
      </c>
      <c r="F96" s="152" t="s">
        <v>223</v>
      </c>
      <c r="G96" s="159"/>
      <c r="H96" s="158"/>
      <c r="I96" s="160"/>
      <c r="J96" s="158"/>
      <c r="K96" s="179"/>
      <c r="L96" s="182"/>
      <c r="M96" s="364">
        <f t="shared" si="6"/>
        <v>20000</v>
      </c>
      <c r="N96" s="156" t="s">
        <v>230</v>
      </c>
      <c r="O96" s="158"/>
    </row>
    <row r="97" spans="1:15" ht="19.5">
      <c r="A97" s="152">
        <v>10</v>
      </c>
      <c r="B97" s="179" t="s">
        <v>182</v>
      </c>
      <c r="C97" s="143" t="s">
        <v>185</v>
      </c>
      <c r="D97" s="141" t="s">
        <v>17</v>
      </c>
      <c r="E97" s="161">
        <v>30000</v>
      </c>
      <c r="F97" s="152" t="s">
        <v>223</v>
      </c>
      <c r="G97" s="159"/>
      <c r="H97" s="158"/>
      <c r="I97" s="160"/>
      <c r="J97" s="158"/>
      <c r="K97" s="179"/>
      <c r="L97" s="182"/>
      <c r="M97" s="364">
        <f t="shared" si="6"/>
        <v>30000</v>
      </c>
      <c r="N97" s="156" t="s">
        <v>230</v>
      </c>
      <c r="O97" s="158"/>
    </row>
    <row r="98" spans="1:15" ht="19.5">
      <c r="A98" s="152">
        <v>11</v>
      </c>
      <c r="B98" s="207" t="s">
        <v>183</v>
      </c>
      <c r="C98" s="143" t="s">
        <v>185</v>
      </c>
      <c r="D98" s="356" t="s">
        <v>17</v>
      </c>
      <c r="E98" s="161">
        <v>50000</v>
      </c>
      <c r="F98" s="152" t="s">
        <v>223</v>
      </c>
      <c r="G98" s="159"/>
      <c r="H98" s="158"/>
      <c r="I98" s="160"/>
      <c r="J98" s="158"/>
      <c r="K98" s="179"/>
      <c r="L98" s="182"/>
      <c r="M98" s="364">
        <f t="shared" si="6"/>
        <v>50000</v>
      </c>
      <c r="N98" s="156" t="s">
        <v>230</v>
      </c>
      <c r="O98" s="158"/>
    </row>
    <row r="99" spans="1:15" ht="36">
      <c r="A99" s="152">
        <v>12</v>
      </c>
      <c r="B99" s="209" t="s">
        <v>184</v>
      </c>
      <c r="C99" s="143" t="s">
        <v>185</v>
      </c>
      <c r="D99" s="357" t="s">
        <v>17</v>
      </c>
      <c r="E99" s="161">
        <v>50000</v>
      </c>
      <c r="F99" s="152" t="s">
        <v>223</v>
      </c>
      <c r="G99" s="159"/>
      <c r="H99" s="158"/>
      <c r="I99" s="160"/>
      <c r="J99" s="158"/>
      <c r="K99" s="179"/>
      <c r="L99" s="182"/>
      <c r="M99" s="364">
        <f t="shared" si="6"/>
        <v>50000</v>
      </c>
      <c r="N99" s="156" t="s">
        <v>230</v>
      </c>
      <c r="O99" s="158"/>
    </row>
    <row r="100" spans="1:15" ht="36">
      <c r="A100" s="152">
        <v>13</v>
      </c>
      <c r="B100" s="145" t="s">
        <v>238</v>
      </c>
      <c r="C100" s="143" t="s">
        <v>48</v>
      </c>
      <c r="D100" s="357" t="s">
        <v>17</v>
      </c>
      <c r="E100" s="182">
        <v>6600</v>
      </c>
      <c r="F100" s="152" t="s">
        <v>223</v>
      </c>
      <c r="G100" s="159"/>
      <c r="H100" s="159"/>
      <c r="I100" s="159"/>
      <c r="J100" s="159"/>
      <c r="K100" s="159"/>
      <c r="L100" s="182"/>
      <c r="M100" s="364">
        <f t="shared" si="6"/>
        <v>6600</v>
      </c>
      <c r="N100" s="156" t="s">
        <v>225</v>
      </c>
      <c r="O100" s="146" t="s">
        <v>209</v>
      </c>
    </row>
    <row r="101" spans="1:15" ht="36">
      <c r="A101" s="217">
        <v>14</v>
      </c>
      <c r="B101" s="145" t="s">
        <v>239</v>
      </c>
      <c r="C101" s="143" t="s">
        <v>48</v>
      </c>
      <c r="D101" s="357" t="s">
        <v>17</v>
      </c>
      <c r="E101" s="182">
        <v>33600</v>
      </c>
      <c r="F101" s="152" t="s">
        <v>223</v>
      </c>
      <c r="G101" s="159"/>
      <c r="H101" s="159"/>
      <c r="I101" s="159"/>
      <c r="J101" s="159"/>
      <c r="K101" s="159"/>
      <c r="L101" s="182"/>
      <c r="M101" s="364">
        <f>+E101-L101</f>
        <v>33600</v>
      </c>
      <c r="N101" s="156" t="s">
        <v>225</v>
      </c>
      <c r="O101" s="146" t="s">
        <v>209</v>
      </c>
    </row>
    <row r="102" spans="1:15" ht="18">
      <c r="A102" s="76"/>
      <c r="B102" s="403" t="s">
        <v>55</v>
      </c>
      <c r="C102" s="404"/>
      <c r="D102" s="405"/>
      <c r="E102" s="75">
        <f>SUM(E85:E100)</f>
        <v>446600</v>
      </c>
      <c r="F102" s="403" t="s">
        <v>55</v>
      </c>
      <c r="G102" s="404"/>
      <c r="H102" s="404"/>
      <c r="I102" s="404"/>
      <c r="J102" s="404"/>
      <c r="K102" s="405"/>
      <c r="L102" s="75">
        <f>SUM(L85:L100)</f>
        <v>0</v>
      </c>
      <c r="M102" s="75">
        <f>SUM(M88:M100)</f>
        <v>446600</v>
      </c>
      <c r="N102" s="105">
        <f>+E102-L102</f>
        <v>446600</v>
      </c>
      <c r="O102" s="84"/>
    </row>
    <row r="103" spans="1:15" ht="18">
      <c r="A103" s="19"/>
      <c r="B103" s="19" t="s">
        <v>21</v>
      </c>
      <c r="C103" s="396" t="s">
        <v>65</v>
      </c>
      <c r="D103" s="396"/>
      <c r="E103" s="396"/>
      <c r="F103" s="19" t="s">
        <v>23</v>
      </c>
      <c r="G103" s="19"/>
      <c r="H103" s="19"/>
      <c r="I103" s="19"/>
      <c r="J103" s="19"/>
      <c r="K103" s="19"/>
      <c r="L103" s="19" t="s">
        <v>24</v>
      </c>
      <c r="M103" s="19"/>
      <c r="N103" s="19"/>
      <c r="O103" s="19"/>
    </row>
    <row r="104" spans="1:15" ht="18">
      <c r="A104" s="19"/>
      <c r="B104" s="19" t="s">
        <v>25</v>
      </c>
      <c r="C104" s="111" t="s">
        <v>75</v>
      </c>
      <c r="D104" s="111"/>
      <c r="E104" s="111"/>
      <c r="F104" s="19" t="s">
        <v>27</v>
      </c>
      <c r="G104" s="19"/>
      <c r="H104" s="19"/>
      <c r="I104" s="19"/>
      <c r="J104" s="19"/>
      <c r="K104" s="19"/>
      <c r="L104" s="19" t="s">
        <v>28</v>
      </c>
      <c r="M104" s="19"/>
      <c r="N104" s="19"/>
      <c r="O104" s="19"/>
    </row>
    <row r="105" spans="1:15" ht="18">
      <c r="A105" s="19"/>
      <c r="B105" s="19" t="s">
        <v>29</v>
      </c>
      <c r="C105" s="111" t="s">
        <v>74</v>
      </c>
      <c r="D105" s="111"/>
      <c r="E105" s="111"/>
      <c r="F105" s="19" t="s">
        <v>31</v>
      </c>
      <c r="G105" s="19"/>
      <c r="H105" s="19"/>
      <c r="I105" s="19"/>
      <c r="J105" s="19"/>
      <c r="K105" s="19"/>
      <c r="L105" s="397" t="s">
        <v>32</v>
      </c>
      <c r="M105" s="397"/>
      <c r="N105" s="397"/>
      <c r="O105" s="397"/>
    </row>
    <row r="106" spans="1:15" ht="18">
      <c r="A106" s="19"/>
      <c r="B106" s="19"/>
      <c r="C106" s="111" t="s">
        <v>76</v>
      </c>
      <c r="D106" s="111"/>
      <c r="E106" s="111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18">
      <c r="A107" s="19"/>
      <c r="B107" s="19"/>
      <c r="C107" s="19"/>
      <c r="D107" s="19"/>
      <c r="E107" s="36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8">
      <c r="A108" s="19"/>
      <c r="B108" s="19"/>
      <c r="C108" s="19"/>
      <c r="D108" s="19"/>
      <c r="E108" s="36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8">
      <c r="A109" s="19"/>
      <c r="B109" s="19"/>
      <c r="C109" s="19"/>
      <c r="D109" s="19"/>
      <c r="E109" s="36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8">
      <c r="A110" s="19"/>
      <c r="B110" s="19"/>
      <c r="C110" s="19"/>
      <c r="D110" s="19"/>
      <c r="E110" s="36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8">
      <c r="A111" s="19"/>
      <c r="B111" s="19"/>
      <c r="C111" s="19"/>
      <c r="D111" s="19"/>
      <c r="E111" s="36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8">
      <c r="A112" s="19"/>
      <c r="B112" s="19"/>
      <c r="C112" s="19"/>
      <c r="D112" s="19"/>
      <c r="E112" s="36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6.5">
      <c r="A113" s="34"/>
      <c r="B113" s="34"/>
      <c r="C113" s="34"/>
      <c r="D113" s="34"/>
      <c r="E113" s="35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6.5">
      <c r="A114" s="34"/>
      <c r="B114" s="34"/>
      <c r="C114" s="34"/>
      <c r="D114" s="34"/>
      <c r="E114" s="35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</sheetData>
  <mergeCells count="38">
    <mergeCell ref="A32:O32"/>
    <mergeCell ref="A1:O1"/>
    <mergeCell ref="A2:O2"/>
    <mergeCell ref="A3:O3"/>
    <mergeCell ref="A4:O4"/>
    <mergeCell ref="A5:O5"/>
    <mergeCell ref="G6:K6"/>
    <mergeCell ref="C24:E24"/>
    <mergeCell ref="L26:O26"/>
    <mergeCell ref="A29:O29"/>
    <mergeCell ref="A30:O30"/>
    <mergeCell ref="A31:O31"/>
    <mergeCell ref="B21:D21"/>
    <mergeCell ref="F21:K21"/>
    <mergeCell ref="L79:O79"/>
    <mergeCell ref="A33:O33"/>
    <mergeCell ref="G34:K34"/>
    <mergeCell ref="C51:E51"/>
    <mergeCell ref="L53:O53"/>
    <mergeCell ref="A55:O55"/>
    <mergeCell ref="A56:O56"/>
    <mergeCell ref="A57:O57"/>
    <mergeCell ref="A58:O58"/>
    <mergeCell ref="A59:O59"/>
    <mergeCell ref="C77:E77"/>
    <mergeCell ref="B50:D50"/>
    <mergeCell ref="F50:K50"/>
    <mergeCell ref="F76:K76"/>
    <mergeCell ref="C103:E103"/>
    <mergeCell ref="L105:O105"/>
    <mergeCell ref="A81:O81"/>
    <mergeCell ref="A82:O82"/>
    <mergeCell ref="A83:O83"/>
    <mergeCell ref="A84:O84"/>
    <mergeCell ref="A85:O85"/>
    <mergeCell ref="G86:K86"/>
    <mergeCell ref="B102:D102"/>
    <mergeCell ref="F102:K102"/>
  </mergeCells>
  <pageMargins left="0.44" right="0.5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topLeftCell="A85" zoomScale="110" zoomScaleNormal="110" workbookViewId="0">
      <selection activeCell="A183" sqref="A183:O183"/>
    </sheetView>
  </sheetViews>
  <sheetFormatPr defaultRowHeight="14.25"/>
  <cols>
    <col min="1" max="1" width="4.875" customWidth="1"/>
    <col min="2" max="2" width="28.875" customWidth="1"/>
    <col min="3" max="3" width="10.375" customWidth="1"/>
    <col min="4" max="6" width="10.625" customWidth="1"/>
    <col min="7" max="11" width="2.875" customWidth="1"/>
    <col min="12" max="12" width="11.875" customWidth="1"/>
    <col min="13" max="13" width="11.5" customWidth="1"/>
    <col min="14" max="14" width="11.375" customWidth="1"/>
    <col min="15" max="15" width="8.5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49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19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1" t="s">
        <v>3</v>
      </c>
      <c r="B6" s="3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401" t="s">
        <v>9</v>
      </c>
      <c r="H6" s="402"/>
      <c r="I6" s="402"/>
      <c r="J6" s="402"/>
      <c r="K6" s="420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28"/>
      <c r="B7" s="51"/>
      <c r="C7" s="4" t="s">
        <v>14</v>
      </c>
      <c r="D7" s="4"/>
      <c r="E7" s="28"/>
      <c r="F7" s="4" t="s">
        <v>15</v>
      </c>
      <c r="G7" s="1">
        <v>1</v>
      </c>
      <c r="H7" s="1">
        <v>2</v>
      </c>
      <c r="I7" s="1">
        <v>3</v>
      </c>
      <c r="J7" s="1">
        <v>4</v>
      </c>
      <c r="K7" s="6">
        <v>5</v>
      </c>
      <c r="L7" s="28" t="s">
        <v>7</v>
      </c>
      <c r="M7" s="28" t="s">
        <v>7</v>
      </c>
      <c r="N7" s="4" t="s">
        <v>16</v>
      </c>
      <c r="O7" s="51"/>
    </row>
    <row r="8" spans="1:15" s="177" customFormat="1" ht="27">
      <c r="A8" s="211">
        <v>1</v>
      </c>
      <c r="B8" s="212" t="s">
        <v>186</v>
      </c>
      <c r="C8" s="201" t="s">
        <v>50</v>
      </c>
      <c r="D8" s="152" t="s">
        <v>17</v>
      </c>
      <c r="E8" s="174">
        <v>50000</v>
      </c>
      <c r="F8" s="152" t="s">
        <v>223</v>
      </c>
      <c r="G8" s="211"/>
      <c r="H8" s="211"/>
      <c r="I8" s="211"/>
      <c r="J8" s="211"/>
      <c r="K8" s="155"/>
      <c r="L8" s="213"/>
      <c r="M8" s="250">
        <f t="shared" ref="M8:M14" si="0">+E8-L8</f>
        <v>50000</v>
      </c>
      <c r="N8" s="156" t="s">
        <v>224</v>
      </c>
      <c r="O8" s="213"/>
    </row>
    <row r="9" spans="1:15" s="177" customFormat="1" ht="54">
      <c r="A9" s="152">
        <v>2</v>
      </c>
      <c r="B9" s="142" t="s">
        <v>187</v>
      </c>
      <c r="C9" s="201" t="s">
        <v>50</v>
      </c>
      <c r="D9" s="152" t="s">
        <v>17</v>
      </c>
      <c r="E9" s="161">
        <v>50000</v>
      </c>
      <c r="F9" s="152" t="s">
        <v>223</v>
      </c>
      <c r="G9" s="159"/>
      <c r="H9" s="158"/>
      <c r="I9" s="160"/>
      <c r="J9" s="158"/>
      <c r="K9" s="155"/>
      <c r="L9" s="168"/>
      <c r="M9" s="168">
        <f t="shared" si="0"/>
        <v>50000</v>
      </c>
      <c r="N9" s="156" t="s">
        <v>224</v>
      </c>
      <c r="O9" s="158"/>
    </row>
    <row r="10" spans="1:15" s="177" customFormat="1" ht="27">
      <c r="A10" s="152">
        <v>3</v>
      </c>
      <c r="B10" s="142" t="s">
        <v>46</v>
      </c>
      <c r="C10" s="201" t="s">
        <v>50</v>
      </c>
      <c r="D10" s="152" t="s">
        <v>17</v>
      </c>
      <c r="E10" s="161">
        <v>10000</v>
      </c>
      <c r="F10" s="152" t="s">
        <v>223</v>
      </c>
      <c r="G10" s="159"/>
      <c r="H10" s="158"/>
      <c r="I10" s="160"/>
      <c r="J10" s="158"/>
      <c r="K10" s="155"/>
      <c r="L10" s="161"/>
      <c r="M10" s="168">
        <f t="shared" si="0"/>
        <v>10000</v>
      </c>
      <c r="N10" s="156" t="s">
        <v>224</v>
      </c>
      <c r="O10" s="158"/>
    </row>
    <row r="11" spans="1:15" s="177" customFormat="1" ht="27">
      <c r="A11" s="152">
        <v>4</v>
      </c>
      <c r="B11" s="142" t="s">
        <v>188</v>
      </c>
      <c r="C11" s="201" t="s">
        <v>50</v>
      </c>
      <c r="D11" s="152" t="s">
        <v>17</v>
      </c>
      <c r="E11" s="161">
        <v>120000</v>
      </c>
      <c r="F11" s="152" t="s">
        <v>223</v>
      </c>
      <c r="G11" s="159"/>
      <c r="H11" s="158"/>
      <c r="I11" s="160"/>
      <c r="J11" s="158"/>
      <c r="K11" s="155"/>
      <c r="L11" s="168"/>
      <c r="M11" s="168">
        <f t="shared" si="0"/>
        <v>120000</v>
      </c>
      <c r="N11" s="156" t="s">
        <v>224</v>
      </c>
      <c r="O11" s="158"/>
    </row>
    <row r="12" spans="1:15" s="177" customFormat="1" ht="27">
      <c r="A12" s="152">
        <v>5</v>
      </c>
      <c r="B12" s="142" t="s">
        <v>189</v>
      </c>
      <c r="C12" s="201" t="s">
        <v>50</v>
      </c>
      <c r="D12" s="152" t="s">
        <v>17</v>
      </c>
      <c r="E12" s="161">
        <v>5000</v>
      </c>
      <c r="F12" s="152" t="s">
        <v>223</v>
      </c>
      <c r="G12" s="159"/>
      <c r="H12" s="158"/>
      <c r="I12" s="160"/>
      <c r="J12" s="158"/>
      <c r="K12" s="155"/>
      <c r="L12" s="168"/>
      <c r="M12" s="168">
        <f t="shared" si="0"/>
        <v>5000</v>
      </c>
      <c r="N12" s="156" t="s">
        <v>224</v>
      </c>
      <c r="O12" s="158"/>
    </row>
    <row r="13" spans="1:15" s="177" customFormat="1" ht="27">
      <c r="A13" s="152">
        <v>6</v>
      </c>
      <c r="B13" s="142" t="s">
        <v>51</v>
      </c>
      <c r="C13" s="201" t="s">
        <v>50</v>
      </c>
      <c r="D13" s="152" t="s">
        <v>17</v>
      </c>
      <c r="E13" s="161">
        <f>5000-5000</f>
        <v>0</v>
      </c>
      <c r="F13" s="152" t="s">
        <v>223</v>
      </c>
      <c r="G13" s="159"/>
      <c r="H13" s="158"/>
      <c r="I13" s="160"/>
      <c r="J13" s="158"/>
      <c r="K13" s="155"/>
      <c r="L13" s="168"/>
      <c r="M13" s="168">
        <f t="shared" si="0"/>
        <v>0</v>
      </c>
      <c r="N13" s="156" t="s">
        <v>224</v>
      </c>
      <c r="O13" s="158" t="s">
        <v>214</v>
      </c>
    </row>
    <row r="14" spans="1:15" s="177" customFormat="1" ht="27">
      <c r="A14" s="152">
        <v>7</v>
      </c>
      <c r="B14" s="142" t="s">
        <v>59</v>
      </c>
      <c r="C14" s="201" t="s">
        <v>50</v>
      </c>
      <c r="D14" s="152" t="s">
        <v>17</v>
      </c>
      <c r="E14" s="161">
        <f>10000-10000</f>
        <v>0</v>
      </c>
      <c r="F14" s="152" t="s">
        <v>223</v>
      </c>
      <c r="G14" s="159"/>
      <c r="H14" s="158"/>
      <c r="I14" s="160"/>
      <c r="J14" s="158"/>
      <c r="K14" s="155"/>
      <c r="L14" s="168"/>
      <c r="M14" s="168">
        <f t="shared" si="0"/>
        <v>0</v>
      </c>
      <c r="N14" s="156" t="s">
        <v>224</v>
      </c>
      <c r="O14" s="199" t="s">
        <v>213</v>
      </c>
    </row>
    <row r="15" spans="1:15" s="177" customFormat="1" ht="27">
      <c r="A15" s="152">
        <v>8</v>
      </c>
      <c r="B15" s="142" t="s">
        <v>60</v>
      </c>
      <c r="C15" s="201" t="s">
        <v>50</v>
      </c>
      <c r="D15" s="152" t="s">
        <v>17</v>
      </c>
      <c r="E15" s="161">
        <v>20000</v>
      </c>
      <c r="F15" s="152" t="s">
        <v>223</v>
      </c>
      <c r="G15" s="159"/>
      <c r="H15" s="158"/>
      <c r="I15" s="160"/>
      <c r="J15" s="158"/>
      <c r="K15" s="155"/>
      <c r="L15" s="168"/>
      <c r="M15" s="168">
        <f>+E15-L15</f>
        <v>20000</v>
      </c>
      <c r="N15" s="156" t="s">
        <v>224</v>
      </c>
      <c r="O15" s="158"/>
    </row>
    <row r="16" spans="1:15" s="177" customFormat="1" ht="27">
      <c r="A16" s="152">
        <v>9</v>
      </c>
      <c r="B16" s="142" t="s">
        <v>190</v>
      </c>
      <c r="C16" s="201" t="s">
        <v>71</v>
      </c>
      <c r="D16" s="152" t="s">
        <v>17</v>
      </c>
      <c r="E16" s="161">
        <v>100000</v>
      </c>
      <c r="F16" s="152" t="s">
        <v>223</v>
      </c>
      <c r="G16" s="159"/>
      <c r="H16" s="158"/>
      <c r="I16" s="160"/>
      <c r="J16" s="158"/>
      <c r="K16" s="155"/>
      <c r="L16" s="168">
        <f>14000</f>
        <v>14000</v>
      </c>
      <c r="M16" s="168">
        <f>+E16-L16</f>
        <v>86000</v>
      </c>
      <c r="N16" s="156" t="s">
        <v>224</v>
      </c>
      <c r="O16" s="158"/>
    </row>
    <row r="17" spans="1:15" s="177" customFormat="1" ht="36">
      <c r="A17" s="152">
        <v>10</v>
      </c>
      <c r="B17" s="142" t="s">
        <v>191</v>
      </c>
      <c r="C17" s="201" t="s">
        <v>71</v>
      </c>
      <c r="D17" s="152" t="s">
        <v>17</v>
      </c>
      <c r="E17" s="161">
        <v>30000</v>
      </c>
      <c r="F17" s="152" t="s">
        <v>223</v>
      </c>
      <c r="G17" s="159"/>
      <c r="H17" s="158"/>
      <c r="I17" s="160"/>
      <c r="J17" s="158"/>
      <c r="K17" s="155"/>
      <c r="L17" s="168"/>
      <c r="M17" s="168">
        <f>+E17-L17</f>
        <v>30000</v>
      </c>
      <c r="N17" s="156" t="s">
        <v>224</v>
      </c>
      <c r="O17" s="146"/>
    </row>
    <row r="18" spans="1:15" s="177" customFormat="1" ht="18">
      <c r="A18" s="152"/>
      <c r="B18" s="142"/>
      <c r="C18" s="201"/>
      <c r="D18" s="152"/>
      <c r="E18" s="161"/>
      <c r="F18" s="152"/>
      <c r="G18" s="159"/>
      <c r="H18" s="158"/>
      <c r="I18" s="160"/>
      <c r="J18" s="158"/>
      <c r="K18" s="155"/>
      <c r="L18" s="168"/>
      <c r="M18" s="168"/>
      <c r="N18" s="156"/>
      <c r="O18" s="158"/>
    </row>
    <row r="19" spans="1:15" ht="18">
      <c r="A19" s="343"/>
      <c r="B19" s="407" t="s">
        <v>55</v>
      </c>
      <c r="C19" s="408"/>
      <c r="D19" s="409"/>
      <c r="E19" s="344">
        <f>SUM(E8:E18)</f>
        <v>385000</v>
      </c>
      <c r="F19" s="410" t="s">
        <v>55</v>
      </c>
      <c r="G19" s="410"/>
      <c r="H19" s="410"/>
      <c r="I19" s="410"/>
      <c r="J19" s="410"/>
      <c r="K19" s="410"/>
      <c r="L19" s="344">
        <f>SUM(L9:L18)</f>
        <v>14000</v>
      </c>
      <c r="M19" s="344">
        <f>SUM(M8:M18)</f>
        <v>371000</v>
      </c>
      <c r="N19" s="373">
        <f>+E19-L19</f>
        <v>371000</v>
      </c>
      <c r="O19" s="374"/>
    </row>
    <row r="20" spans="1:15" ht="18">
      <c r="A20" s="86"/>
      <c r="B20" s="87"/>
      <c r="C20" s="87"/>
      <c r="D20" s="87"/>
      <c r="E20" s="88"/>
      <c r="F20" s="87"/>
      <c r="G20" s="87"/>
      <c r="H20" s="87"/>
      <c r="I20" s="87"/>
      <c r="J20" s="87"/>
      <c r="K20" s="87"/>
      <c r="L20" s="88"/>
      <c r="M20" s="88"/>
      <c r="N20" s="79"/>
      <c r="O20" s="71"/>
    </row>
    <row r="21" spans="1:15" ht="18">
      <c r="A21" s="19"/>
      <c r="B21" s="19" t="s">
        <v>21</v>
      </c>
      <c r="C21" s="396" t="s">
        <v>114</v>
      </c>
      <c r="D21" s="396"/>
      <c r="E21" s="396"/>
      <c r="F21" s="19" t="s">
        <v>23</v>
      </c>
      <c r="G21" s="19"/>
      <c r="H21" s="19"/>
      <c r="I21" s="19"/>
      <c r="J21" s="19"/>
      <c r="K21" s="19"/>
      <c r="L21" s="19" t="s">
        <v>24</v>
      </c>
      <c r="M21" s="19"/>
      <c r="N21" s="19"/>
      <c r="O21" s="19"/>
    </row>
    <row r="22" spans="1:15" ht="18">
      <c r="A22" s="19"/>
      <c r="B22" s="19" t="s">
        <v>25</v>
      </c>
      <c r="C22" s="111" t="s">
        <v>75</v>
      </c>
      <c r="D22" s="111"/>
      <c r="E22" s="111"/>
      <c r="F22" s="19" t="s">
        <v>27</v>
      </c>
      <c r="G22" s="19"/>
      <c r="H22" s="19"/>
      <c r="I22" s="19"/>
      <c r="J22" s="19"/>
      <c r="K22" s="19"/>
      <c r="L22" s="19" t="s">
        <v>28</v>
      </c>
      <c r="M22" s="19"/>
      <c r="N22" s="19"/>
      <c r="O22" s="19"/>
    </row>
    <row r="23" spans="1:15" ht="18">
      <c r="A23" s="19"/>
      <c r="B23" s="19" t="s">
        <v>29</v>
      </c>
      <c r="C23" s="111" t="s">
        <v>74</v>
      </c>
      <c r="D23" s="111"/>
      <c r="E23" s="111"/>
      <c r="F23" s="19" t="s">
        <v>31</v>
      </c>
      <c r="G23" s="19"/>
      <c r="H23" s="19"/>
      <c r="I23" s="19"/>
      <c r="J23" s="19"/>
      <c r="K23" s="19"/>
      <c r="L23" s="397" t="s">
        <v>32</v>
      </c>
      <c r="M23" s="397"/>
      <c r="N23" s="397"/>
      <c r="O23" s="397"/>
    </row>
    <row r="24" spans="1:15" ht="18">
      <c r="A24" s="19"/>
      <c r="B24" s="19"/>
      <c r="C24" s="111" t="s">
        <v>76</v>
      </c>
      <c r="D24" s="111"/>
      <c r="E24" s="111"/>
      <c r="F24" s="19"/>
      <c r="G24" s="19"/>
      <c r="H24" s="19"/>
      <c r="I24" s="19"/>
      <c r="J24" s="19"/>
      <c r="K24" s="19"/>
      <c r="L24" s="330"/>
      <c r="M24" s="330"/>
      <c r="N24" s="330"/>
      <c r="O24" s="330"/>
    </row>
    <row r="25" spans="1:15" ht="18">
      <c r="A25" s="398" t="s">
        <v>0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</row>
    <row r="26" spans="1:15" ht="18">
      <c r="A26" s="398" t="s">
        <v>1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18">
      <c r="A27" s="399" t="s">
        <v>235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</row>
    <row r="28" spans="1:15" ht="18">
      <c r="A28" s="399" t="s">
        <v>49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</row>
    <row r="29" spans="1:15" ht="18">
      <c r="A29" s="419" t="s">
        <v>218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</row>
    <row r="30" spans="1:15" ht="18">
      <c r="A30" s="1" t="s">
        <v>3</v>
      </c>
      <c r="B30" s="3" t="s">
        <v>4</v>
      </c>
      <c r="C30" s="1" t="s">
        <v>5</v>
      </c>
      <c r="D30" s="1" t="s">
        <v>6</v>
      </c>
      <c r="E30" s="1" t="s">
        <v>7</v>
      </c>
      <c r="F30" s="1" t="s">
        <v>8</v>
      </c>
      <c r="G30" s="401" t="s">
        <v>9</v>
      </c>
      <c r="H30" s="402"/>
      <c r="I30" s="402"/>
      <c r="J30" s="402"/>
      <c r="K30" s="420"/>
      <c r="L30" s="1" t="s">
        <v>10</v>
      </c>
      <c r="M30" s="1" t="s">
        <v>11</v>
      </c>
      <c r="N30" s="1" t="s">
        <v>12</v>
      </c>
      <c r="O30" s="3" t="s">
        <v>13</v>
      </c>
    </row>
    <row r="31" spans="1:15" ht="18">
      <c r="A31" s="4"/>
      <c r="B31" s="8"/>
      <c r="C31" s="4" t="s">
        <v>14</v>
      </c>
      <c r="D31" s="4"/>
      <c r="E31" s="4"/>
      <c r="F31" s="4" t="s">
        <v>15</v>
      </c>
      <c r="G31" s="6">
        <v>1</v>
      </c>
      <c r="H31" s="6">
        <v>2</v>
      </c>
      <c r="I31" s="6">
        <v>3</v>
      </c>
      <c r="J31" s="6">
        <v>4</v>
      </c>
      <c r="K31" s="6">
        <v>5</v>
      </c>
      <c r="L31" s="4" t="s">
        <v>7</v>
      </c>
      <c r="M31" s="4" t="s">
        <v>7</v>
      </c>
      <c r="N31" s="4" t="s">
        <v>16</v>
      </c>
      <c r="O31" s="8"/>
    </row>
    <row r="32" spans="1:15" ht="18">
      <c r="A32" s="6"/>
      <c r="B32" s="6" t="s">
        <v>56</v>
      </c>
      <c r="C32" s="6"/>
      <c r="D32" s="6"/>
      <c r="E32" s="336">
        <f>+E19</f>
        <v>385000</v>
      </c>
      <c r="F32" s="6"/>
      <c r="G32" s="6"/>
      <c r="H32" s="6"/>
      <c r="I32" s="6"/>
      <c r="J32" s="6"/>
      <c r="K32" s="6"/>
      <c r="L32" s="339">
        <f>L19</f>
        <v>14000</v>
      </c>
      <c r="M32" s="337">
        <f>+M19</f>
        <v>371000</v>
      </c>
      <c r="N32" s="6"/>
      <c r="O32" s="6"/>
    </row>
    <row r="33" spans="1:15" s="177" customFormat="1" ht="27">
      <c r="A33" s="152">
        <v>11</v>
      </c>
      <c r="B33" s="142" t="s">
        <v>51</v>
      </c>
      <c r="C33" s="201" t="s">
        <v>71</v>
      </c>
      <c r="D33" s="152" t="s">
        <v>17</v>
      </c>
      <c r="E33" s="161">
        <v>70000</v>
      </c>
      <c r="F33" s="152" t="s">
        <v>223</v>
      </c>
      <c r="G33" s="159"/>
      <c r="H33" s="158"/>
      <c r="I33" s="160"/>
      <c r="J33" s="158"/>
      <c r="K33" s="155"/>
      <c r="L33" s="168"/>
      <c r="M33" s="168">
        <f>+E33-L33</f>
        <v>70000</v>
      </c>
      <c r="N33" s="156" t="s">
        <v>224</v>
      </c>
      <c r="O33" s="146"/>
    </row>
    <row r="34" spans="1:15" s="177" customFormat="1" ht="27">
      <c r="A34" s="152">
        <v>12</v>
      </c>
      <c r="B34" s="142" t="s">
        <v>59</v>
      </c>
      <c r="C34" s="201" t="s">
        <v>71</v>
      </c>
      <c r="D34" s="152" t="s">
        <v>17</v>
      </c>
      <c r="E34" s="161">
        <v>100000</v>
      </c>
      <c r="F34" s="152" t="s">
        <v>223</v>
      </c>
      <c r="G34" s="159"/>
      <c r="H34" s="158"/>
      <c r="I34" s="160"/>
      <c r="J34" s="158"/>
      <c r="K34" s="155"/>
      <c r="L34" s="168"/>
      <c r="M34" s="168">
        <f>+E34-L34</f>
        <v>100000</v>
      </c>
      <c r="N34" s="156" t="s">
        <v>224</v>
      </c>
      <c r="O34" s="146"/>
    </row>
    <row r="35" spans="1:15" s="177" customFormat="1" ht="27">
      <c r="A35" s="152">
        <v>13</v>
      </c>
      <c r="B35" s="142" t="s">
        <v>166</v>
      </c>
      <c r="C35" s="201" t="s">
        <v>71</v>
      </c>
      <c r="D35" s="152" t="s">
        <v>17</v>
      </c>
      <c r="E35" s="161">
        <f>80000-80000</f>
        <v>0</v>
      </c>
      <c r="F35" s="152" t="s">
        <v>223</v>
      </c>
      <c r="G35" s="159"/>
      <c r="H35" s="158"/>
      <c r="I35" s="160"/>
      <c r="J35" s="158"/>
      <c r="K35" s="155"/>
      <c r="L35" s="168"/>
      <c r="M35" s="168">
        <f>+E35-L35</f>
        <v>0</v>
      </c>
      <c r="N35" s="156" t="s">
        <v>224</v>
      </c>
      <c r="O35" s="153" t="s">
        <v>212</v>
      </c>
    </row>
    <row r="36" spans="1:15" ht="18">
      <c r="A36" s="191"/>
      <c r="B36" s="334"/>
      <c r="C36" s="201"/>
      <c r="D36" s="152"/>
      <c r="E36" s="181"/>
      <c r="F36" s="152"/>
      <c r="G36" s="191"/>
      <c r="H36" s="191"/>
      <c r="I36" s="191"/>
      <c r="J36" s="191"/>
      <c r="K36" s="155"/>
      <c r="L36" s="192"/>
      <c r="M36" s="197"/>
      <c r="N36" s="156"/>
      <c r="O36" s="192"/>
    </row>
    <row r="37" spans="1:15" s="157" customFormat="1" ht="18">
      <c r="A37" s="152"/>
      <c r="B37" s="142"/>
      <c r="C37" s="201"/>
      <c r="D37" s="152"/>
      <c r="E37" s="161"/>
      <c r="F37" s="152"/>
      <c r="G37" s="159"/>
      <c r="H37" s="158"/>
      <c r="I37" s="160"/>
      <c r="J37" s="158"/>
      <c r="K37" s="155"/>
      <c r="L37" s="168"/>
      <c r="M37" s="168"/>
      <c r="N37" s="156"/>
      <c r="O37" s="146"/>
    </row>
    <row r="38" spans="1:15" ht="18">
      <c r="A38" s="152"/>
      <c r="B38" s="142"/>
      <c r="C38" s="201"/>
      <c r="D38" s="152"/>
      <c r="E38" s="161"/>
      <c r="F38" s="152"/>
      <c r="G38" s="159"/>
      <c r="H38" s="158"/>
      <c r="I38" s="160"/>
      <c r="J38" s="158"/>
      <c r="K38" s="155"/>
      <c r="L38" s="168"/>
      <c r="M38" s="168"/>
      <c r="N38" s="156"/>
      <c r="O38" s="158"/>
    </row>
    <row r="39" spans="1:15" ht="18">
      <c r="A39" s="343"/>
      <c r="B39" s="407" t="s">
        <v>55</v>
      </c>
      <c r="C39" s="408"/>
      <c r="D39" s="409"/>
      <c r="E39" s="375">
        <f>SUM(E32:E38)</f>
        <v>555000</v>
      </c>
      <c r="F39" s="410" t="s">
        <v>55</v>
      </c>
      <c r="G39" s="410"/>
      <c r="H39" s="410"/>
      <c r="I39" s="410"/>
      <c r="J39" s="410"/>
      <c r="K39" s="410"/>
      <c r="L39" s="344">
        <f>SUM(L32:L38)</f>
        <v>14000</v>
      </c>
      <c r="M39" s="344">
        <f>SUM(M32:M38)</f>
        <v>541000</v>
      </c>
      <c r="N39" s="373">
        <f>+E39-L39</f>
        <v>541000</v>
      </c>
      <c r="O39" s="374"/>
    </row>
    <row r="40" spans="1:15" ht="18">
      <c r="A40" s="86"/>
      <c r="B40" s="87"/>
      <c r="C40" s="87"/>
      <c r="D40" s="87"/>
      <c r="E40" s="335"/>
      <c r="F40" s="87"/>
      <c r="G40" s="87"/>
      <c r="H40" s="87"/>
      <c r="I40" s="87"/>
      <c r="J40" s="87"/>
      <c r="K40" s="87"/>
      <c r="L40" s="88"/>
      <c r="M40" s="88"/>
      <c r="N40" s="79"/>
      <c r="O40" s="71"/>
    </row>
    <row r="41" spans="1:15" ht="18">
      <c r="A41" s="86"/>
      <c r="B41" s="87"/>
      <c r="C41" s="87"/>
      <c r="D41" s="87"/>
      <c r="E41" s="335"/>
      <c r="F41" s="87"/>
      <c r="G41" s="87"/>
      <c r="H41" s="87"/>
      <c r="I41" s="87"/>
      <c r="J41" s="87"/>
      <c r="K41" s="87"/>
      <c r="L41" s="88"/>
      <c r="M41" s="88"/>
      <c r="N41" s="79"/>
      <c r="O41" s="71"/>
    </row>
    <row r="42" spans="1:15" ht="18">
      <c r="A42" s="86"/>
      <c r="B42" s="87"/>
      <c r="C42" s="87"/>
      <c r="D42" s="87"/>
      <c r="E42" s="335"/>
      <c r="F42" s="87"/>
      <c r="G42" s="87"/>
      <c r="H42" s="87"/>
      <c r="I42" s="87"/>
      <c r="J42" s="87"/>
      <c r="K42" s="87"/>
      <c r="L42" s="88"/>
      <c r="M42" s="88"/>
      <c r="N42" s="79"/>
      <c r="O42" s="71"/>
    </row>
    <row r="43" spans="1:15" ht="18">
      <c r="A43" s="19"/>
      <c r="B43" s="19" t="s">
        <v>21</v>
      </c>
      <c r="C43" s="396" t="s">
        <v>114</v>
      </c>
      <c r="D43" s="396"/>
      <c r="E43" s="396"/>
      <c r="F43" s="19" t="s">
        <v>23</v>
      </c>
      <c r="G43" s="19"/>
      <c r="H43" s="19"/>
      <c r="I43" s="19"/>
      <c r="J43" s="19"/>
      <c r="K43" s="19"/>
      <c r="L43" s="19" t="s">
        <v>24</v>
      </c>
      <c r="M43" s="19"/>
      <c r="N43" s="19"/>
      <c r="O43" s="19"/>
    </row>
    <row r="44" spans="1:15" ht="18">
      <c r="A44" s="19"/>
      <c r="B44" s="19" t="s">
        <v>25</v>
      </c>
      <c r="C44" s="111" t="s">
        <v>75</v>
      </c>
      <c r="D44" s="111"/>
      <c r="E44" s="111"/>
      <c r="F44" s="19" t="s">
        <v>27</v>
      </c>
      <c r="G44" s="19"/>
      <c r="H44" s="19"/>
      <c r="I44" s="19"/>
      <c r="J44" s="19"/>
      <c r="K44" s="19"/>
      <c r="L44" s="19" t="s">
        <v>28</v>
      </c>
      <c r="M44" s="19"/>
      <c r="N44" s="19"/>
      <c r="O44" s="19"/>
    </row>
    <row r="45" spans="1:15" ht="18">
      <c r="A45" s="19"/>
      <c r="B45" s="19" t="s">
        <v>29</v>
      </c>
      <c r="C45" s="111" t="s">
        <v>74</v>
      </c>
      <c r="D45" s="111"/>
      <c r="E45" s="111"/>
      <c r="F45" s="19" t="s">
        <v>31</v>
      </c>
      <c r="G45" s="19"/>
      <c r="H45" s="19"/>
      <c r="I45" s="19"/>
      <c r="J45" s="19"/>
      <c r="K45" s="19"/>
      <c r="L45" s="397" t="s">
        <v>32</v>
      </c>
      <c r="M45" s="397"/>
      <c r="N45" s="397"/>
      <c r="O45" s="397"/>
    </row>
    <row r="46" spans="1:15" ht="18">
      <c r="A46" s="19"/>
      <c r="B46" s="19"/>
      <c r="C46" s="111" t="s">
        <v>76</v>
      </c>
      <c r="D46" s="111"/>
      <c r="E46" s="111"/>
      <c r="F46" s="19"/>
      <c r="G46" s="19"/>
      <c r="H46" s="19"/>
      <c r="I46" s="19"/>
      <c r="J46" s="19"/>
      <c r="K46" s="19"/>
      <c r="L46" s="330"/>
      <c r="M46" s="330"/>
      <c r="N46" s="330"/>
      <c r="O46" s="330"/>
    </row>
    <row r="47" spans="1:15" ht="18">
      <c r="A47" s="19"/>
      <c r="B47" s="19"/>
      <c r="C47" s="19"/>
      <c r="D47" s="19"/>
      <c r="E47" s="36"/>
      <c r="F47" s="19"/>
      <c r="G47" s="19"/>
      <c r="H47" s="19"/>
      <c r="I47" s="19"/>
      <c r="J47" s="19"/>
      <c r="K47" s="19"/>
      <c r="L47" s="330"/>
      <c r="M47" s="330"/>
      <c r="N47" s="330"/>
      <c r="O47" s="330"/>
    </row>
    <row r="48" spans="1:15" ht="18">
      <c r="A48" s="19"/>
      <c r="B48" s="19"/>
      <c r="C48" s="19"/>
      <c r="D48" s="19"/>
      <c r="E48" s="36"/>
      <c r="F48" s="19"/>
      <c r="G48" s="19"/>
      <c r="H48" s="19"/>
      <c r="I48" s="19"/>
      <c r="J48" s="19"/>
      <c r="K48" s="19"/>
      <c r="L48" s="330"/>
      <c r="M48" s="330"/>
      <c r="N48" s="330"/>
      <c r="O48" s="330"/>
    </row>
    <row r="49" spans="1:15" ht="18">
      <c r="A49" s="19"/>
      <c r="B49" s="19"/>
      <c r="C49" s="19"/>
      <c r="D49" s="19"/>
      <c r="E49" s="36"/>
      <c r="F49" s="19"/>
      <c r="G49" s="19"/>
      <c r="H49" s="19"/>
      <c r="I49" s="19"/>
      <c r="J49" s="19"/>
      <c r="K49" s="19"/>
      <c r="L49" s="330"/>
      <c r="M49" s="330"/>
      <c r="N49" s="330"/>
      <c r="O49" s="330"/>
    </row>
    <row r="50" spans="1:15" ht="18">
      <c r="A50" s="19"/>
      <c r="B50" s="19"/>
      <c r="C50" s="19"/>
      <c r="D50" s="19"/>
      <c r="E50" s="36"/>
      <c r="F50" s="19"/>
      <c r="G50" s="19"/>
      <c r="H50" s="19"/>
      <c r="I50" s="19"/>
      <c r="J50" s="19"/>
      <c r="K50" s="19"/>
      <c r="L50" s="330"/>
      <c r="M50" s="330"/>
      <c r="N50" s="330"/>
      <c r="O50" s="330"/>
    </row>
    <row r="51" spans="1:15" ht="18">
      <c r="A51" s="19"/>
      <c r="B51" s="19"/>
      <c r="C51" s="19"/>
      <c r="D51" s="19"/>
      <c r="E51" s="36"/>
      <c r="F51" s="19"/>
      <c r="G51" s="19"/>
      <c r="H51" s="19"/>
      <c r="I51" s="19"/>
      <c r="J51" s="19"/>
      <c r="K51" s="19"/>
      <c r="L51" s="330"/>
      <c r="M51" s="330"/>
      <c r="N51" s="330"/>
      <c r="O51" s="330"/>
    </row>
    <row r="52" spans="1:15" ht="18">
      <c r="A52" s="19"/>
      <c r="B52" s="19"/>
      <c r="C52" s="19"/>
      <c r="D52" s="19"/>
      <c r="E52" s="36"/>
      <c r="F52" s="19"/>
      <c r="G52" s="19"/>
      <c r="H52" s="19"/>
      <c r="I52" s="19"/>
      <c r="J52" s="19"/>
      <c r="K52" s="19"/>
      <c r="L52" s="330"/>
      <c r="M52" s="330"/>
      <c r="N52" s="330"/>
      <c r="O52" s="330"/>
    </row>
    <row r="53" spans="1:15" ht="18">
      <c r="A53" s="19"/>
      <c r="B53" s="19"/>
      <c r="C53" s="19"/>
      <c r="D53" s="19"/>
      <c r="E53" s="36"/>
      <c r="F53" s="19"/>
      <c r="G53" s="19"/>
      <c r="H53" s="19"/>
      <c r="I53" s="19"/>
      <c r="J53" s="19"/>
      <c r="K53" s="19"/>
      <c r="L53" s="330"/>
      <c r="M53" s="330"/>
      <c r="N53" s="330"/>
      <c r="O53" s="330"/>
    </row>
    <row r="54" spans="1:15" ht="18">
      <c r="A54" s="398" t="s">
        <v>0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</row>
    <row r="55" spans="1:15" ht="18">
      <c r="A55" s="398" t="s">
        <v>33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</row>
    <row r="56" spans="1:15" ht="18">
      <c r="A56" s="399" t="s">
        <v>234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</row>
    <row r="57" spans="1:15" ht="18">
      <c r="A57" s="399" t="s">
        <v>49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8">
      <c r="A58" s="400" t="s">
        <v>233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</row>
    <row r="59" spans="1:15" ht="18">
      <c r="A59" s="43" t="s">
        <v>3</v>
      </c>
      <c r="B59" s="1" t="s">
        <v>4</v>
      </c>
      <c r="C59" s="2" t="s">
        <v>5</v>
      </c>
      <c r="D59" s="1" t="s">
        <v>6</v>
      </c>
      <c r="E59" s="2" t="s">
        <v>7</v>
      </c>
      <c r="F59" s="1" t="s">
        <v>8</v>
      </c>
      <c r="G59" s="7" t="s">
        <v>9</v>
      </c>
      <c r="H59" s="41"/>
      <c r="I59" s="41"/>
      <c r="J59" s="41"/>
      <c r="K59" s="41"/>
      <c r="L59" s="1" t="s">
        <v>10</v>
      </c>
      <c r="M59" s="1" t="s">
        <v>11</v>
      </c>
      <c r="N59" s="1" t="s">
        <v>12</v>
      </c>
      <c r="O59" s="3" t="s">
        <v>13</v>
      </c>
    </row>
    <row r="60" spans="1:15" s="157" customFormat="1" ht="18">
      <c r="A60" s="49"/>
      <c r="B60" s="4"/>
      <c r="C60" s="5" t="s">
        <v>14</v>
      </c>
      <c r="D60" s="4"/>
      <c r="E60" s="5"/>
      <c r="F60" s="4" t="s">
        <v>15</v>
      </c>
      <c r="G60" s="6">
        <v>1</v>
      </c>
      <c r="H60" s="6">
        <v>2</v>
      </c>
      <c r="I60" s="6">
        <v>3</v>
      </c>
      <c r="J60" s="6">
        <v>4</v>
      </c>
      <c r="K60" s="7">
        <v>5</v>
      </c>
      <c r="L60" s="4" t="s">
        <v>7</v>
      </c>
      <c r="M60" s="4" t="s">
        <v>7</v>
      </c>
      <c r="N60" s="4" t="s">
        <v>16</v>
      </c>
      <c r="O60" s="8"/>
    </row>
    <row r="61" spans="1:15" s="251" customFormat="1" ht="27">
      <c r="A61" s="211">
        <v>1</v>
      </c>
      <c r="B61" s="212" t="s">
        <v>186</v>
      </c>
      <c r="C61" s="201" t="s">
        <v>50</v>
      </c>
      <c r="D61" s="152" t="s">
        <v>17</v>
      </c>
      <c r="E61" s="174">
        <v>50000</v>
      </c>
      <c r="F61" s="152" t="s">
        <v>223</v>
      </c>
      <c r="G61" s="211"/>
      <c r="H61" s="211"/>
      <c r="I61" s="211"/>
      <c r="J61" s="211"/>
      <c r="K61" s="155"/>
      <c r="L61" s="213"/>
      <c r="M61" s="250">
        <f t="shared" ref="M61:M70" si="1">+E61-L61</f>
        <v>50000</v>
      </c>
      <c r="N61" s="156" t="s">
        <v>225</v>
      </c>
      <c r="O61" s="167"/>
    </row>
    <row r="62" spans="1:15" s="157" customFormat="1" ht="54">
      <c r="A62" s="152">
        <v>2</v>
      </c>
      <c r="B62" s="142" t="s">
        <v>187</v>
      </c>
      <c r="C62" s="201" t="s">
        <v>50</v>
      </c>
      <c r="D62" s="152" t="s">
        <v>17</v>
      </c>
      <c r="E62" s="161">
        <v>50000</v>
      </c>
      <c r="F62" s="152" t="s">
        <v>223</v>
      </c>
      <c r="G62" s="159"/>
      <c r="H62" s="158"/>
      <c r="I62" s="160"/>
      <c r="J62" s="158"/>
      <c r="K62" s="155"/>
      <c r="L62" s="168"/>
      <c r="M62" s="168">
        <f t="shared" si="1"/>
        <v>50000</v>
      </c>
      <c r="N62" s="156" t="s">
        <v>225</v>
      </c>
      <c r="O62" s="158"/>
    </row>
    <row r="63" spans="1:15" s="157" customFormat="1" ht="27">
      <c r="A63" s="152">
        <v>3</v>
      </c>
      <c r="B63" s="142" t="s">
        <v>46</v>
      </c>
      <c r="C63" s="201" t="s">
        <v>50</v>
      </c>
      <c r="D63" s="152" t="s">
        <v>17</v>
      </c>
      <c r="E63" s="161">
        <v>10000</v>
      </c>
      <c r="F63" s="152" t="s">
        <v>223</v>
      </c>
      <c r="G63" s="159"/>
      <c r="H63" s="158"/>
      <c r="I63" s="160"/>
      <c r="J63" s="158"/>
      <c r="K63" s="155"/>
      <c r="L63" s="161"/>
      <c r="M63" s="168">
        <f t="shared" si="1"/>
        <v>10000</v>
      </c>
      <c r="N63" s="156" t="s">
        <v>225</v>
      </c>
      <c r="O63" s="158"/>
    </row>
    <row r="64" spans="1:15" s="157" customFormat="1" ht="27">
      <c r="A64" s="152">
        <v>4</v>
      </c>
      <c r="B64" s="142" t="s">
        <v>188</v>
      </c>
      <c r="C64" s="201" t="s">
        <v>50</v>
      </c>
      <c r="D64" s="152" t="s">
        <v>17</v>
      </c>
      <c r="E64" s="161">
        <v>120000</v>
      </c>
      <c r="F64" s="152" t="s">
        <v>223</v>
      </c>
      <c r="G64" s="159"/>
      <c r="H64" s="158"/>
      <c r="I64" s="160"/>
      <c r="J64" s="158"/>
      <c r="K64" s="155"/>
      <c r="L64" s="168">
        <f>31740</f>
        <v>31740</v>
      </c>
      <c r="M64" s="168">
        <f t="shared" si="1"/>
        <v>88260</v>
      </c>
      <c r="N64" s="156" t="s">
        <v>225</v>
      </c>
      <c r="O64" s="210"/>
    </row>
    <row r="65" spans="1:15" s="157" customFormat="1" ht="27">
      <c r="A65" s="152">
        <v>5</v>
      </c>
      <c r="B65" s="142" t="s">
        <v>189</v>
      </c>
      <c r="C65" s="201" t="s">
        <v>50</v>
      </c>
      <c r="D65" s="152" t="s">
        <v>17</v>
      </c>
      <c r="E65" s="161">
        <v>5000</v>
      </c>
      <c r="F65" s="152" t="s">
        <v>223</v>
      </c>
      <c r="G65" s="159"/>
      <c r="H65" s="158"/>
      <c r="I65" s="160"/>
      <c r="J65" s="158"/>
      <c r="K65" s="155"/>
      <c r="L65" s="168"/>
      <c r="M65" s="168">
        <f t="shared" si="1"/>
        <v>5000</v>
      </c>
      <c r="N65" s="156" t="s">
        <v>225</v>
      </c>
      <c r="O65" s="158"/>
    </row>
    <row r="66" spans="1:15" s="157" customFormat="1" ht="27">
      <c r="A66" s="152">
        <v>6</v>
      </c>
      <c r="B66" s="142" t="s">
        <v>51</v>
      </c>
      <c r="C66" s="201" t="s">
        <v>50</v>
      </c>
      <c r="D66" s="152" t="s">
        <v>17</v>
      </c>
      <c r="E66" s="161">
        <f>5000-5000</f>
        <v>0</v>
      </c>
      <c r="F66" s="152" t="s">
        <v>223</v>
      </c>
      <c r="G66" s="159"/>
      <c r="H66" s="158"/>
      <c r="I66" s="160"/>
      <c r="J66" s="158"/>
      <c r="K66" s="155"/>
      <c r="L66" s="168"/>
      <c r="M66" s="168">
        <f t="shared" si="1"/>
        <v>0</v>
      </c>
      <c r="N66" s="156" t="s">
        <v>225</v>
      </c>
      <c r="O66" s="158" t="s">
        <v>214</v>
      </c>
    </row>
    <row r="67" spans="1:15" s="157" customFormat="1" ht="27">
      <c r="A67" s="152">
        <v>7</v>
      </c>
      <c r="B67" s="142" t="s">
        <v>59</v>
      </c>
      <c r="C67" s="201" t="s">
        <v>50</v>
      </c>
      <c r="D67" s="152" t="s">
        <v>17</v>
      </c>
      <c r="E67" s="161">
        <f>10000-10000</f>
        <v>0</v>
      </c>
      <c r="F67" s="152" t="s">
        <v>223</v>
      </c>
      <c r="G67" s="159"/>
      <c r="H67" s="158"/>
      <c r="I67" s="160"/>
      <c r="J67" s="158"/>
      <c r="K67" s="155"/>
      <c r="L67" s="168"/>
      <c r="M67" s="168">
        <f t="shared" si="1"/>
        <v>0</v>
      </c>
      <c r="N67" s="156" t="s">
        <v>225</v>
      </c>
      <c r="O67" s="199" t="s">
        <v>213</v>
      </c>
    </row>
    <row r="68" spans="1:15" s="157" customFormat="1" ht="27">
      <c r="A68" s="152">
        <v>8</v>
      </c>
      <c r="B68" s="142" t="s">
        <v>60</v>
      </c>
      <c r="C68" s="201" t="s">
        <v>50</v>
      </c>
      <c r="D68" s="152" t="s">
        <v>17</v>
      </c>
      <c r="E68" s="161">
        <v>20000</v>
      </c>
      <c r="F68" s="152" t="s">
        <v>223</v>
      </c>
      <c r="G68" s="159"/>
      <c r="H68" s="158"/>
      <c r="I68" s="160"/>
      <c r="J68" s="158"/>
      <c r="K68" s="155"/>
      <c r="L68" s="168"/>
      <c r="M68" s="168">
        <f t="shared" si="1"/>
        <v>20000</v>
      </c>
      <c r="N68" s="156" t="s">
        <v>225</v>
      </c>
      <c r="O68" s="158"/>
    </row>
    <row r="69" spans="1:15" s="157" customFormat="1" ht="36">
      <c r="A69" s="152">
        <v>9</v>
      </c>
      <c r="B69" s="142" t="s">
        <v>190</v>
      </c>
      <c r="C69" s="201" t="s">
        <v>71</v>
      </c>
      <c r="D69" s="152" t="s">
        <v>17</v>
      </c>
      <c r="E69" s="161">
        <f>100000-50000</f>
        <v>50000</v>
      </c>
      <c r="F69" s="152" t="s">
        <v>223</v>
      </c>
      <c r="G69" s="159"/>
      <c r="H69" s="158"/>
      <c r="I69" s="160"/>
      <c r="J69" s="158"/>
      <c r="K69" s="155"/>
      <c r="L69" s="168">
        <f>14000+36000</f>
        <v>50000</v>
      </c>
      <c r="M69" s="168">
        <f t="shared" si="1"/>
        <v>0</v>
      </c>
      <c r="N69" s="156" t="s">
        <v>225</v>
      </c>
      <c r="O69" s="146" t="s">
        <v>243</v>
      </c>
    </row>
    <row r="70" spans="1:15" ht="36">
      <c r="A70" s="152">
        <v>10</v>
      </c>
      <c r="B70" s="142" t="s">
        <v>191</v>
      </c>
      <c r="C70" s="201" t="s">
        <v>71</v>
      </c>
      <c r="D70" s="152" t="s">
        <v>17</v>
      </c>
      <c r="E70" s="161">
        <v>30000</v>
      </c>
      <c r="F70" s="152" t="s">
        <v>223</v>
      </c>
      <c r="G70" s="159"/>
      <c r="H70" s="158"/>
      <c r="I70" s="160"/>
      <c r="J70" s="158"/>
      <c r="K70" s="155"/>
      <c r="L70" s="168"/>
      <c r="M70" s="168">
        <f t="shared" si="1"/>
        <v>30000</v>
      </c>
      <c r="N70" s="156" t="s">
        <v>225</v>
      </c>
      <c r="O70" s="146"/>
    </row>
    <row r="71" spans="1:15" ht="18">
      <c r="A71" s="76"/>
      <c r="B71" s="403" t="s">
        <v>55</v>
      </c>
      <c r="C71" s="404"/>
      <c r="D71" s="405"/>
      <c r="E71" s="75">
        <f>SUM(E61:E70)</f>
        <v>335000</v>
      </c>
      <c r="F71" s="406" t="s">
        <v>55</v>
      </c>
      <c r="G71" s="406"/>
      <c r="H71" s="406"/>
      <c r="I71" s="406"/>
      <c r="J71" s="406"/>
      <c r="K71" s="406"/>
      <c r="L71" s="75">
        <f>SUM(L61:L70)</f>
        <v>81740</v>
      </c>
      <c r="M71" s="75">
        <f>SUM(M61:M70)</f>
        <v>253260</v>
      </c>
      <c r="N71" s="105">
        <f>+E71-L71</f>
        <v>253260</v>
      </c>
      <c r="O71" s="131"/>
    </row>
    <row r="72" spans="1:15" ht="18">
      <c r="A72" s="86"/>
      <c r="B72" s="87"/>
      <c r="C72" s="87"/>
      <c r="D72" s="87"/>
      <c r="E72" s="88"/>
      <c r="F72" s="87"/>
      <c r="G72" s="87"/>
      <c r="H72" s="87"/>
      <c r="I72" s="87"/>
      <c r="J72" s="87"/>
      <c r="K72" s="87"/>
      <c r="L72" s="88"/>
      <c r="M72" s="88"/>
      <c r="N72" s="77"/>
      <c r="O72" s="71"/>
    </row>
    <row r="73" spans="1:15" ht="18">
      <c r="A73" s="19"/>
      <c r="B73" s="19" t="s">
        <v>21</v>
      </c>
      <c r="C73" s="396" t="s">
        <v>114</v>
      </c>
      <c r="D73" s="396"/>
      <c r="E73" s="396"/>
      <c r="F73" s="19" t="s">
        <v>95</v>
      </c>
      <c r="G73" s="19"/>
      <c r="H73" s="19"/>
      <c r="I73" s="19"/>
      <c r="J73" s="19"/>
      <c r="K73" s="19"/>
      <c r="L73" s="19" t="s">
        <v>24</v>
      </c>
      <c r="M73" s="19"/>
      <c r="N73" s="19"/>
      <c r="O73" s="19"/>
    </row>
    <row r="74" spans="1:15" ht="18">
      <c r="A74" s="19"/>
      <c r="B74" s="19" t="s">
        <v>25</v>
      </c>
      <c r="C74" s="111" t="s">
        <v>75</v>
      </c>
      <c r="D74" s="111"/>
      <c r="E74" s="111"/>
      <c r="F74" s="19" t="s">
        <v>27</v>
      </c>
      <c r="G74" s="19"/>
      <c r="H74" s="19"/>
      <c r="I74" s="19"/>
      <c r="J74" s="19"/>
      <c r="K74" s="19"/>
      <c r="L74" s="19" t="s">
        <v>28</v>
      </c>
      <c r="M74" s="19"/>
      <c r="N74" s="19"/>
      <c r="O74" s="19"/>
    </row>
    <row r="75" spans="1:15" ht="18">
      <c r="A75" s="19"/>
      <c r="B75" s="19" t="s">
        <v>29</v>
      </c>
      <c r="C75" s="111" t="s">
        <v>74</v>
      </c>
      <c r="D75" s="111"/>
      <c r="E75" s="111"/>
      <c r="F75" s="19" t="s">
        <v>115</v>
      </c>
      <c r="G75" s="19"/>
      <c r="H75" s="19"/>
      <c r="I75" s="19"/>
      <c r="J75" s="19"/>
      <c r="K75" s="19"/>
      <c r="L75" s="397" t="s">
        <v>32</v>
      </c>
      <c r="M75" s="397"/>
      <c r="N75" s="397"/>
      <c r="O75" s="397"/>
    </row>
    <row r="76" spans="1:15" ht="18">
      <c r="A76" s="19"/>
      <c r="B76" s="19"/>
      <c r="C76" s="111" t="s">
        <v>76</v>
      </c>
      <c r="D76" s="111"/>
      <c r="E76" s="111"/>
      <c r="F76" s="19"/>
      <c r="G76" s="19"/>
      <c r="H76" s="19"/>
      <c r="I76" s="19"/>
      <c r="J76" s="19"/>
      <c r="K76" s="19"/>
      <c r="L76" s="140"/>
      <c r="M76" s="140"/>
      <c r="N76" s="140"/>
      <c r="O76" s="140"/>
    </row>
    <row r="77" spans="1:15" ht="18">
      <c r="A77" s="398" t="s">
        <v>0</v>
      </c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</row>
    <row r="78" spans="1:15" ht="18">
      <c r="A78" s="398" t="s">
        <v>33</v>
      </c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</row>
    <row r="79" spans="1:15" ht="18">
      <c r="A79" s="399" t="s">
        <v>234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</row>
    <row r="80" spans="1:15" ht="18">
      <c r="A80" s="399" t="s">
        <v>49</v>
      </c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</row>
    <row r="81" spans="1:15" ht="18">
      <c r="A81" s="400" t="s">
        <v>233</v>
      </c>
      <c r="B81" s="400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</row>
    <row r="82" spans="1:15" ht="18">
      <c r="A82" s="43" t="s">
        <v>3</v>
      </c>
      <c r="B82" s="1" t="s">
        <v>4</v>
      </c>
      <c r="C82" s="2" t="s">
        <v>5</v>
      </c>
      <c r="D82" s="1" t="s">
        <v>6</v>
      </c>
      <c r="E82" s="2" t="s">
        <v>7</v>
      </c>
      <c r="F82" s="1" t="s">
        <v>8</v>
      </c>
      <c r="G82" s="328" t="s">
        <v>9</v>
      </c>
      <c r="H82" s="329"/>
      <c r="I82" s="329"/>
      <c r="J82" s="329"/>
      <c r="K82" s="329"/>
      <c r="L82" s="1" t="s">
        <v>10</v>
      </c>
      <c r="M82" s="1" t="s">
        <v>11</v>
      </c>
      <c r="N82" s="1" t="s">
        <v>12</v>
      </c>
      <c r="O82" s="3" t="s">
        <v>13</v>
      </c>
    </row>
    <row r="83" spans="1:15" s="157" customFormat="1" ht="18">
      <c r="A83" s="49"/>
      <c r="B83" s="28"/>
      <c r="C83" s="331" t="s">
        <v>14</v>
      </c>
      <c r="D83" s="28"/>
      <c r="E83" s="331"/>
      <c r="F83" s="28" t="s">
        <v>15</v>
      </c>
      <c r="G83" s="1">
        <v>1</v>
      </c>
      <c r="H83" s="1">
        <v>2</v>
      </c>
      <c r="I83" s="1">
        <v>3</v>
      </c>
      <c r="J83" s="1">
        <v>4</v>
      </c>
      <c r="K83" s="43">
        <v>5</v>
      </c>
      <c r="L83" s="28" t="s">
        <v>7</v>
      </c>
      <c r="M83" s="28" t="s">
        <v>7</v>
      </c>
      <c r="N83" s="28" t="s">
        <v>16</v>
      </c>
      <c r="O83" s="51"/>
    </row>
    <row r="84" spans="1:15" s="157" customFormat="1" ht="18">
      <c r="A84" s="6"/>
      <c r="B84" s="6" t="s">
        <v>56</v>
      </c>
      <c r="C84" s="6"/>
      <c r="D84" s="6"/>
      <c r="E84" s="339">
        <f>+E71</f>
        <v>335000</v>
      </c>
      <c r="F84" s="6"/>
      <c r="G84" s="6"/>
      <c r="H84" s="6"/>
      <c r="I84" s="6"/>
      <c r="J84" s="6"/>
      <c r="K84" s="6"/>
      <c r="L84" s="339">
        <f>L71</f>
        <v>81740</v>
      </c>
      <c r="M84" s="339">
        <f>+M71</f>
        <v>253260</v>
      </c>
      <c r="N84" s="6"/>
      <c r="O84" s="6"/>
    </row>
    <row r="85" spans="1:15" s="157" customFormat="1" ht="27">
      <c r="A85" s="192">
        <v>11</v>
      </c>
      <c r="B85" s="142" t="s">
        <v>51</v>
      </c>
      <c r="C85" s="201" t="s">
        <v>71</v>
      </c>
      <c r="D85" s="152" t="s">
        <v>17</v>
      </c>
      <c r="E85" s="161">
        <v>70000</v>
      </c>
      <c r="F85" s="152" t="s">
        <v>223</v>
      </c>
      <c r="G85" s="191"/>
      <c r="H85" s="191"/>
      <c r="I85" s="191"/>
      <c r="J85" s="191"/>
      <c r="K85" s="155"/>
      <c r="L85" s="338"/>
      <c r="M85" s="197">
        <f>+E85-L85</f>
        <v>70000</v>
      </c>
      <c r="N85" s="156" t="s">
        <v>225</v>
      </c>
      <c r="O85" s="158"/>
    </row>
    <row r="86" spans="1:15" s="157" customFormat="1" ht="27">
      <c r="A86" s="152">
        <v>12</v>
      </c>
      <c r="B86" s="142" t="s">
        <v>59</v>
      </c>
      <c r="C86" s="201" t="s">
        <v>71</v>
      </c>
      <c r="D86" s="152" t="s">
        <v>17</v>
      </c>
      <c r="E86" s="161">
        <v>100000</v>
      </c>
      <c r="F86" s="152" t="s">
        <v>223</v>
      </c>
      <c r="G86" s="159"/>
      <c r="H86" s="158"/>
      <c r="I86" s="160"/>
      <c r="J86" s="158"/>
      <c r="K86" s="155"/>
      <c r="L86" s="248"/>
      <c r="M86" s="168">
        <f>+E86-L86</f>
        <v>100000</v>
      </c>
      <c r="N86" s="156" t="s">
        <v>225</v>
      </c>
      <c r="O86" s="158"/>
    </row>
    <row r="87" spans="1:15" s="157" customFormat="1" ht="27">
      <c r="A87" s="152">
        <v>13</v>
      </c>
      <c r="B87" s="142" t="s">
        <v>166</v>
      </c>
      <c r="C87" s="201" t="s">
        <v>71</v>
      </c>
      <c r="D87" s="152" t="s">
        <v>17</v>
      </c>
      <c r="E87" s="161">
        <f>80000-80000</f>
        <v>0</v>
      </c>
      <c r="F87" s="152" t="s">
        <v>223</v>
      </c>
      <c r="G87" s="159"/>
      <c r="H87" s="158"/>
      <c r="I87" s="160"/>
      <c r="J87" s="158"/>
      <c r="K87" s="155"/>
      <c r="L87" s="168"/>
      <c r="M87" s="168">
        <f>+E87-L87</f>
        <v>0</v>
      </c>
      <c r="N87" s="156" t="s">
        <v>225</v>
      </c>
      <c r="O87" s="153" t="s">
        <v>212</v>
      </c>
    </row>
    <row r="88" spans="1:15" s="157" customFormat="1" ht="31.5">
      <c r="A88" s="152">
        <v>14</v>
      </c>
      <c r="B88" s="179" t="s">
        <v>236</v>
      </c>
      <c r="C88" s="201" t="s">
        <v>71</v>
      </c>
      <c r="D88" s="152" t="s">
        <v>17</v>
      </c>
      <c r="E88" s="198">
        <v>23400</v>
      </c>
      <c r="F88" s="152" t="s">
        <v>223</v>
      </c>
      <c r="G88" s="158"/>
      <c r="H88" s="158"/>
      <c r="I88" s="158"/>
      <c r="J88" s="158"/>
      <c r="K88" s="159"/>
      <c r="L88" s="247"/>
      <c r="M88" s="168">
        <f>E88</f>
        <v>23400</v>
      </c>
      <c r="N88" s="382" t="s">
        <v>225</v>
      </c>
      <c r="O88" s="381" t="s">
        <v>237</v>
      </c>
    </row>
    <row r="89" spans="1:15" s="157" customFormat="1" ht="18">
      <c r="A89" s="152"/>
      <c r="B89" s="142"/>
      <c r="C89" s="201"/>
      <c r="D89" s="152"/>
      <c r="E89" s="161"/>
      <c r="F89" s="152"/>
      <c r="G89" s="159"/>
      <c r="H89" s="158"/>
      <c r="I89" s="160"/>
      <c r="J89" s="158"/>
      <c r="K89" s="155"/>
      <c r="L89" s="248"/>
      <c r="M89" s="168"/>
      <c r="N89" s="156"/>
      <c r="O89" s="158"/>
    </row>
    <row r="90" spans="1:15" s="157" customFormat="1" ht="18">
      <c r="A90" s="152"/>
      <c r="B90" s="142"/>
      <c r="C90" s="201"/>
      <c r="D90" s="152"/>
      <c r="E90" s="161"/>
      <c r="F90" s="152"/>
      <c r="G90" s="159"/>
      <c r="H90" s="158"/>
      <c r="I90" s="160"/>
      <c r="J90" s="158"/>
      <c r="K90" s="155"/>
      <c r="L90" s="248"/>
      <c r="M90" s="168"/>
      <c r="N90" s="156"/>
      <c r="O90" s="158"/>
    </row>
    <row r="91" spans="1:15" s="157" customFormat="1" ht="18">
      <c r="A91" s="152"/>
      <c r="B91" s="142"/>
      <c r="C91" s="201"/>
      <c r="D91" s="152"/>
      <c r="E91" s="161"/>
      <c r="F91" s="152"/>
      <c r="G91" s="159"/>
      <c r="H91" s="158"/>
      <c r="I91" s="160"/>
      <c r="J91" s="158"/>
      <c r="K91" s="155"/>
      <c r="L91" s="248"/>
      <c r="M91" s="168"/>
      <c r="N91" s="156"/>
      <c r="O91" s="158"/>
    </row>
    <row r="92" spans="1:15" s="157" customFormat="1" ht="18">
      <c r="A92" s="152"/>
      <c r="B92" s="142"/>
      <c r="C92" s="201"/>
      <c r="D92" s="152"/>
      <c r="E92" s="161"/>
      <c r="F92" s="152"/>
      <c r="G92" s="159"/>
      <c r="H92" s="158"/>
      <c r="I92" s="160"/>
      <c r="J92" s="158"/>
      <c r="K92" s="155"/>
      <c r="L92" s="248"/>
      <c r="M92" s="168"/>
      <c r="N92" s="156"/>
      <c r="O92" s="158"/>
    </row>
    <row r="93" spans="1:15" s="157" customFormat="1" ht="18">
      <c r="A93" s="152"/>
      <c r="B93" s="142"/>
      <c r="C93" s="201"/>
      <c r="D93" s="152"/>
      <c r="E93" s="161"/>
      <c r="F93" s="152"/>
      <c r="G93" s="159"/>
      <c r="H93" s="158"/>
      <c r="I93" s="160"/>
      <c r="J93" s="158"/>
      <c r="K93" s="155"/>
      <c r="L93" s="248"/>
      <c r="M93" s="168"/>
      <c r="N93" s="156"/>
      <c r="O93" s="158"/>
    </row>
    <row r="94" spans="1:15" s="157" customFormat="1" ht="18">
      <c r="A94" s="152"/>
      <c r="B94" s="142"/>
      <c r="C94" s="214"/>
      <c r="D94" s="152"/>
      <c r="E94" s="161"/>
      <c r="F94" s="152"/>
      <c r="G94" s="159"/>
      <c r="H94" s="158"/>
      <c r="I94" s="160"/>
      <c r="J94" s="158"/>
      <c r="K94" s="155"/>
      <c r="L94" s="248"/>
      <c r="M94" s="168"/>
      <c r="N94" s="156"/>
      <c r="O94" s="146"/>
    </row>
    <row r="95" spans="1:15" ht="18">
      <c r="A95" s="215"/>
      <c r="B95" s="179"/>
      <c r="C95" s="158"/>
      <c r="D95" s="158"/>
      <c r="E95" s="198"/>
      <c r="F95" s="158"/>
      <c r="G95" s="158"/>
      <c r="H95" s="158"/>
      <c r="I95" s="158"/>
      <c r="J95" s="158"/>
      <c r="K95" s="158"/>
      <c r="L95" s="249"/>
      <c r="M95" s="220"/>
      <c r="N95" s="158"/>
      <c r="O95" s="221"/>
    </row>
    <row r="96" spans="1:15" ht="18">
      <c r="A96" s="76"/>
      <c r="B96" s="403" t="s">
        <v>55</v>
      </c>
      <c r="C96" s="404"/>
      <c r="D96" s="405"/>
      <c r="E96" s="75">
        <f>SUM(E84:E95)</f>
        <v>528400</v>
      </c>
      <c r="F96" s="406" t="s">
        <v>55</v>
      </c>
      <c r="G96" s="406"/>
      <c r="H96" s="406"/>
      <c r="I96" s="406"/>
      <c r="J96" s="406"/>
      <c r="K96" s="406"/>
      <c r="L96" s="75">
        <f>L84</f>
        <v>81740</v>
      </c>
      <c r="M96" s="75">
        <f>SUM(M84:M95)</f>
        <v>446660</v>
      </c>
      <c r="N96" s="105">
        <f>+E96-L96</f>
        <v>446660</v>
      </c>
      <c r="O96" s="131"/>
    </row>
    <row r="97" spans="1:15" ht="18">
      <c r="A97" s="86"/>
      <c r="B97" s="87"/>
      <c r="C97" s="87"/>
      <c r="D97" s="87"/>
      <c r="E97" s="88"/>
      <c r="F97" s="87"/>
      <c r="G97" s="87"/>
      <c r="H97" s="87"/>
      <c r="I97" s="87"/>
      <c r="J97" s="87"/>
      <c r="K97" s="87"/>
      <c r="L97" s="88"/>
      <c r="M97" s="88"/>
      <c r="N97" s="77"/>
      <c r="O97" s="71"/>
    </row>
    <row r="98" spans="1:15" ht="18">
      <c r="A98" s="86"/>
      <c r="B98" s="87"/>
      <c r="C98" s="87"/>
      <c r="D98" s="87"/>
      <c r="E98" s="88"/>
      <c r="F98" s="87"/>
      <c r="G98" s="87"/>
      <c r="H98" s="87"/>
      <c r="I98" s="87"/>
      <c r="J98" s="87"/>
      <c r="K98" s="87"/>
      <c r="L98" s="88"/>
      <c r="M98" s="88"/>
      <c r="N98" s="77"/>
      <c r="O98" s="71"/>
    </row>
    <row r="99" spans="1:15" ht="18">
      <c r="A99" s="86"/>
      <c r="B99" s="87"/>
      <c r="C99" s="87"/>
      <c r="D99" s="87"/>
      <c r="E99" s="88"/>
      <c r="F99" s="87"/>
      <c r="G99" s="87"/>
      <c r="H99" s="87"/>
      <c r="I99" s="87"/>
      <c r="J99" s="87"/>
      <c r="K99" s="87"/>
      <c r="L99" s="88"/>
      <c r="M99" s="88"/>
      <c r="N99" s="77"/>
      <c r="O99" s="71"/>
    </row>
    <row r="100" spans="1:15" ht="18">
      <c r="A100" s="19"/>
      <c r="B100" s="19" t="s">
        <v>21</v>
      </c>
      <c r="C100" s="396" t="s">
        <v>114</v>
      </c>
      <c r="D100" s="396"/>
      <c r="E100" s="396"/>
      <c r="F100" s="19" t="s">
        <v>95</v>
      </c>
      <c r="G100" s="19"/>
      <c r="H100" s="19"/>
      <c r="I100" s="19"/>
      <c r="J100" s="19"/>
      <c r="K100" s="19"/>
      <c r="L100" s="19" t="s">
        <v>24</v>
      </c>
      <c r="M100" s="19"/>
      <c r="N100" s="19"/>
      <c r="O100" s="19"/>
    </row>
    <row r="101" spans="1:15" ht="18">
      <c r="A101" s="19"/>
      <c r="B101" s="19" t="s">
        <v>25</v>
      </c>
      <c r="C101" s="111" t="s">
        <v>75</v>
      </c>
      <c r="D101" s="111"/>
      <c r="E101" s="111"/>
      <c r="F101" s="19" t="s">
        <v>27</v>
      </c>
      <c r="G101" s="19"/>
      <c r="H101" s="19"/>
      <c r="I101" s="19"/>
      <c r="J101" s="19"/>
      <c r="K101" s="19"/>
      <c r="L101" s="19" t="s">
        <v>28</v>
      </c>
      <c r="M101" s="19"/>
      <c r="N101" s="19"/>
      <c r="O101" s="19"/>
    </row>
    <row r="102" spans="1:15" ht="18">
      <c r="A102" s="19"/>
      <c r="B102" s="19" t="s">
        <v>29</v>
      </c>
      <c r="C102" s="111" t="s">
        <v>74</v>
      </c>
      <c r="D102" s="111"/>
      <c r="E102" s="111"/>
      <c r="F102" s="19" t="s">
        <v>115</v>
      </c>
      <c r="G102" s="19"/>
      <c r="H102" s="19"/>
      <c r="I102" s="19"/>
      <c r="J102" s="19"/>
      <c r="K102" s="19"/>
      <c r="L102" s="397" t="s">
        <v>32</v>
      </c>
      <c r="M102" s="397"/>
      <c r="N102" s="397"/>
      <c r="O102" s="397"/>
    </row>
    <row r="103" spans="1:15" ht="18">
      <c r="A103" s="19"/>
      <c r="B103" s="19"/>
      <c r="C103" s="111" t="s">
        <v>76</v>
      </c>
      <c r="D103" s="111"/>
      <c r="E103" s="111"/>
      <c r="F103" s="19"/>
      <c r="G103" s="19"/>
      <c r="H103" s="19"/>
      <c r="I103" s="19"/>
      <c r="J103" s="19"/>
      <c r="K103" s="19"/>
      <c r="L103" s="330"/>
      <c r="M103" s="330"/>
      <c r="N103" s="330"/>
      <c r="O103" s="330"/>
    </row>
    <row r="104" spans="1:15" ht="18">
      <c r="A104" s="19"/>
      <c r="B104" s="19"/>
      <c r="C104" s="111"/>
      <c r="D104" s="111"/>
      <c r="E104" s="111"/>
      <c r="F104" s="19"/>
      <c r="G104" s="19"/>
      <c r="H104" s="19"/>
      <c r="I104" s="19"/>
      <c r="J104" s="19"/>
      <c r="K104" s="19"/>
      <c r="L104" s="330"/>
      <c r="M104" s="330"/>
      <c r="N104" s="330"/>
      <c r="O104" s="330"/>
    </row>
    <row r="105" spans="1:15" ht="18">
      <c r="A105" s="19"/>
      <c r="B105" s="19"/>
      <c r="C105" s="19"/>
      <c r="D105" s="19"/>
      <c r="E105" s="36"/>
      <c r="F105" s="19"/>
      <c r="G105" s="19"/>
      <c r="H105" s="19"/>
      <c r="I105" s="19"/>
      <c r="J105" s="19"/>
      <c r="K105" s="19"/>
      <c r="L105" s="330"/>
      <c r="M105" s="330"/>
      <c r="N105" s="330"/>
      <c r="O105" s="330"/>
    </row>
    <row r="106" spans="1:15" ht="18">
      <c r="A106" s="398" t="s">
        <v>0</v>
      </c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</row>
    <row r="107" spans="1:15" ht="18">
      <c r="A107" s="398" t="s">
        <v>34</v>
      </c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</row>
    <row r="108" spans="1:15" ht="18">
      <c r="A108" s="399" t="s">
        <v>217</v>
      </c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</row>
    <row r="109" spans="1:15" ht="18">
      <c r="A109" s="399" t="s">
        <v>49</v>
      </c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</row>
    <row r="110" spans="1:15" ht="18">
      <c r="A110" s="400" t="s">
        <v>221</v>
      </c>
      <c r="B110" s="400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</row>
    <row r="111" spans="1:15" ht="18">
      <c r="A111" s="43" t="s">
        <v>3</v>
      </c>
      <c r="B111" s="1" t="s">
        <v>4</v>
      </c>
      <c r="C111" s="2" t="s">
        <v>5</v>
      </c>
      <c r="D111" s="1" t="s">
        <v>6</v>
      </c>
      <c r="E111" s="2" t="s">
        <v>7</v>
      </c>
      <c r="F111" s="1" t="s">
        <v>8</v>
      </c>
      <c r="G111" s="7" t="s">
        <v>9</v>
      </c>
      <c r="H111" s="41"/>
      <c r="I111" s="41"/>
      <c r="J111" s="41"/>
      <c r="K111" s="41"/>
      <c r="L111" s="1" t="s">
        <v>10</v>
      </c>
      <c r="M111" s="1" t="s">
        <v>11</v>
      </c>
      <c r="N111" s="1" t="s">
        <v>12</v>
      </c>
      <c r="O111" s="3" t="s">
        <v>13</v>
      </c>
    </row>
    <row r="112" spans="1:15" ht="18">
      <c r="A112" s="44"/>
      <c r="B112" s="4"/>
      <c r="C112" s="5" t="s">
        <v>14</v>
      </c>
      <c r="D112" s="4"/>
      <c r="E112" s="5"/>
      <c r="F112" s="4" t="s">
        <v>15</v>
      </c>
      <c r="G112" s="6">
        <v>1</v>
      </c>
      <c r="H112" s="6">
        <v>2</v>
      </c>
      <c r="I112" s="6">
        <v>3</v>
      </c>
      <c r="J112" s="6">
        <v>4</v>
      </c>
      <c r="K112" s="7">
        <v>5</v>
      </c>
      <c r="L112" s="4" t="s">
        <v>7</v>
      </c>
      <c r="M112" s="4" t="s">
        <v>7</v>
      </c>
      <c r="N112" s="4" t="s">
        <v>16</v>
      </c>
      <c r="O112" s="8"/>
    </row>
    <row r="113" spans="1:15" ht="27">
      <c r="A113" s="211">
        <v>1</v>
      </c>
      <c r="B113" s="212" t="s">
        <v>186</v>
      </c>
      <c r="C113" s="201" t="s">
        <v>50</v>
      </c>
      <c r="D113" s="152" t="s">
        <v>17</v>
      </c>
      <c r="E113" s="174">
        <v>50000</v>
      </c>
      <c r="F113" s="152" t="s">
        <v>223</v>
      </c>
      <c r="G113" s="211"/>
      <c r="H113" s="211"/>
      <c r="I113" s="211"/>
      <c r="J113" s="211"/>
      <c r="K113" s="155"/>
      <c r="L113" s="213"/>
      <c r="M113" s="250">
        <f t="shared" ref="M113:M122" si="2">+E113-L113</f>
        <v>50000</v>
      </c>
      <c r="N113" s="156" t="s">
        <v>229</v>
      </c>
      <c r="O113" s="176"/>
    </row>
    <row r="114" spans="1:15" ht="54">
      <c r="A114" s="152">
        <v>2</v>
      </c>
      <c r="B114" s="142" t="s">
        <v>187</v>
      </c>
      <c r="C114" s="201" t="s">
        <v>50</v>
      </c>
      <c r="D114" s="152" t="s">
        <v>17</v>
      </c>
      <c r="E114" s="161">
        <v>50000</v>
      </c>
      <c r="F114" s="152" t="s">
        <v>223</v>
      </c>
      <c r="G114" s="159"/>
      <c r="H114" s="158"/>
      <c r="I114" s="160"/>
      <c r="J114" s="158"/>
      <c r="K114" s="155"/>
      <c r="L114" s="168"/>
      <c r="M114" s="168">
        <f t="shared" si="2"/>
        <v>50000</v>
      </c>
      <c r="N114" s="156" t="s">
        <v>229</v>
      </c>
      <c r="O114" s="179"/>
    </row>
    <row r="115" spans="1:15" ht="27">
      <c r="A115" s="152">
        <v>3</v>
      </c>
      <c r="B115" s="142" t="s">
        <v>46</v>
      </c>
      <c r="C115" s="201" t="s">
        <v>50</v>
      </c>
      <c r="D115" s="152" t="s">
        <v>17</v>
      </c>
      <c r="E115" s="161">
        <v>10000</v>
      </c>
      <c r="F115" s="152" t="s">
        <v>223</v>
      </c>
      <c r="G115" s="159"/>
      <c r="H115" s="158"/>
      <c r="I115" s="160"/>
      <c r="J115" s="158"/>
      <c r="K115" s="155"/>
      <c r="L115" s="161"/>
      <c r="M115" s="168">
        <f t="shared" si="2"/>
        <v>10000</v>
      </c>
      <c r="N115" s="156" t="s">
        <v>229</v>
      </c>
      <c r="O115" s="179"/>
    </row>
    <row r="116" spans="1:15" ht="27">
      <c r="A116" s="152">
        <v>4</v>
      </c>
      <c r="B116" s="142" t="s">
        <v>188</v>
      </c>
      <c r="C116" s="201" t="s">
        <v>50</v>
      </c>
      <c r="D116" s="152" t="s">
        <v>17</v>
      </c>
      <c r="E116" s="161">
        <v>120000</v>
      </c>
      <c r="F116" s="152" t="s">
        <v>223</v>
      </c>
      <c r="G116" s="159"/>
      <c r="H116" s="158"/>
      <c r="I116" s="160"/>
      <c r="J116" s="158"/>
      <c r="K116" s="155"/>
      <c r="L116" s="168"/>
      <c r="M116" s="168">
        <f t="shared" si="2"/>
        <v>120000</v>
      </c>
      <c r="N116" s="156" t="s">
        <v>229</v>
      </c>
      <c r="O116" s="210"/>
    </row>
    <row r="117" spans="1:15" ht="27">
      <c r="A117" s="152">
        <v>5</v>
      </c>
      <c r="B117" s="142" t="s">
        <v>189</v>
      </c>
      <c r="C117" s="201" t="s">
        <v>50</v>
      </c>
      <c r="D117" s="152" t="s">
        <v>17</v>
      </c>
      <c r="E117" s="161">
        <v>5000</v>
      </c>
      <c r="F117" s="152" t="s">
        <v>223</v>
      </c>
      <c r="G117" s="159"/>
      <c r="H117" s="158"/>
      <c r="I117" s="160"/>
      <c r="J117" s="158"/>
      <c r="K117" s="155"/>
      <c r="L117" s="168"/>
      <c r="M117" s="168">
        <f t="shared" si="2"/>
        <v>5000</v>
      </c>
      <c r="N117" s="156" t="s">
        <v>229</v>
      </c>
      <c r="O117" s="179"/>
    </row>
    <row r="118" spans="1:15" ht="27">
      <c r="A118" s="152">
        <v>6</v>
      </c>
      <c r="B118" s="142" t="s">
        <v>51</v>
      </c>
      <c r="C118" s="201" t="s">
        <v>50</v>
      </c>
      <c r="D118" s="152" t="s">
        <v>17</v>
      </c>
      <c r="E118" s="161">
        <f>5000-5000</f>
        <v>0</v>
      </c>
      <c r="F118" s="152" t="s">
        <v>223</v>
      </c>
      <c r="G118" s="159"/>
      <c r="H118" s="158"/>
      <c r="I118" s="160"/>
      <c r="J118" s="158"/>
      <c r="K118" s="155"/>
      <c r="L118" s="168"/>
      <c r="M118" s="168">
        <f t="shared" si="2"/>
        <v>0</v>
      </c>
      <c r="N118" s="156" t="s">
        <v>229</v>
      </c>
      <c r="O118" s="158" t="s">
        <v>214</v>
      </c>
    </row>
    <row r="119" spans="1:15" ht="27">
      <c r="A119" s="152">
        <v>7</v>
      </c>
      <c r="B119" s="142" t="s">
        <v>59</v>
      </c>
      <c r="C119" s="201" t="s">
        <v>50</v>
      </c>
      <c r="D119" s="152" t="s">
        <v>17</v>
      </c>
      <c r="E119" s="161">
        <f>10000-10000</f>
        <v>0</v>
      </c>
      <c r="F119" s="152" t="s">
        <v>223</v>
      </c>
      <c r="G119" s="159"/>
      <c r="H119" s="158"/>
      <c r="I119" s="160"/>
      <c r="J119" s="158"/>
      <c r="K119" s="155"/>
      <c r="L119" s="168"/>
      <c r="M119" s="168">
        <f t="shared" si="2"/>
        <v>0</v>
      </c>
      <c r="N119" s="156" t="s">
        <v>229</v>
      </c>
      <c r="O119" s="199" t="s">
        <v>213</v>
      </c>
    </row>
    <row r="120" spans="1:15" ht="27">
      <c r="A120" s="152">
        <v>8</v>
      </c>
      <c r="B120" s="142" t="s">
        <v>60</v>
      </c>
      <c r="C120" s="201" t="s">
        <v>50</v>
      </c>
      <c r="D120" s="152" t="s">
        <v>17</v>
      </c>
      <c r="E120" s="161">
        <v>20000</v>
      </c>
      <c r="F120" s="152" t="s">
        <v>223</v>
      </c>
      <c r="G120" s="159"/>
      <c r="H120" s="158"/>
      <c r="I120" s="160"/>
      <c r="J120" s="158"/>
      <c r="K120" s="155"/>
      <c r="L120" s="168"/>
      <c r="M120" s="168">
        <f t="shared" si="2"/>
        <v>20000</v>
      </c>
      <c r="N120" s="156" t="s">
        <v>229</v>
      </c>
      <c r="O120" s="179"/>
    </row>
    <row r="121" spans="1:15" ht="36">
      <c r="A121" s="152">
        <v>9</v>
      </c>
      <c r="B121" s="142" t="s">
        <v>190</v>
      </c>
      <c r="C121" s="201" t="s">
        <v>71</v>
      </c>
      <c r="D121" s="152" t="s">
        <v>17</v>
      </c>
      <c r="E121" s="161">
        <f>100000-50000</f>
        <v>50000</v>
      </c>
      <c r="F121" s="152" t="s">
        <v>223</v>
      </c>
      <c r="G121" s="159"/>
      <c r="H121" s="158"/>
      <c r="I121" s="160"/>
      <c r="J121" s="158"/>
      <c r="K121" s="155"/>
      <c r="L121" s="168">
        <f>14000</f>
        <v>14000</v>
      </c>
      <c r="M121" s="168">
        <f t="shared" si="2"/>
        <v>36000</v>
      </c>
      <c r="N121" s="156" t="s">
        <v>229</v>
      </c>
      <c r="O121" s="146" t="s">
        <v>243</v>
      </c>
    </row>
    <row r="122" spans="1:15" ht="36">
      <c r="A122" s="152">
        <v>10</v>
      </c>
      <c r="B122" s="142" t="s">
        <v>191</v>
      </c>
      <c r="C122" s="201" t="s">
        <v>71</v>
      </c>
      <c r="D122" s="152" t="s">
        <v>17</v>
      </c>
      <c r="E122" s="161">
        <v>30000</v>
      </c>
      <c r="F122" s="152" t="s">
        <v>223</v>
      </c>
      <c r="G122" s="159"/>
      <c r="H122" s="158"/>
      <c r="I122" s="160"/>
      <c r="J122" s="158"/>
      <c r="K122" s="155"/>
      <c r="L122" s="168"/>
      <c r="M122" s="168">
        <f t="shared" si="2"/>
        <v>30000</v>
      </c>
      <c r="N122" s="156" t="s">
        <v>229</v>
      </c>
      <c r="O122" s="146"/>
    </row>
    <row r="123" spans="1:15" ht="18">
      <c r="A123" s="76"/>
      <c r="B123" s="403" t="s">
        <v>55</v>
      </c>
      <c r="C123" s="404"/>
      <c r="D123" s="405"/>
      <c r="E123" s="75">
        <f>SUM(E113:E122)</f>
        <v>335000</v>
      </c>
      <c r="F123" s="406" t="s">
        <v>55</v>
      </c>
      <c r="G123" s="406"/>
      <c r="H123" s="406"/>
      <c r="I123" s="406"/>
      <c r="J123" s="406"/>
      <c r="K123" s="406"/>
      <c r="L123" s="75">
        <f>SUM(L113:L122)</f>
        <v>14000</v>
      </c>
      <c r="M123" s="75">
        <f>SUM(M113:M122)</f>
        <v>321000</v>
      </c>
      <c r="N123" s="105">
        <f>+E123-L123</f>
        <v>321000</v>
      </c>
      <c r="O123" s="84"/>
    </row>
    <row r="124" spans="1:15" ht="18">
      <c r="A124" s="86"/>
      <c r="B124" s="87"/>
      <c r="C124" s="87"/>
      <c r="D124" s="87"/>
      <c r="E124" s="88"/>
      <c r="F124" s="87"/>
      <c r="G124" s="87"/>
      <c r="H124" s="87"/>
      <c r="I124" s="87"/>
      <c r="J124" s="87"/>
      <c r="K124" s="87"/>
      <c r="L124" s="88"/>
      <c r="M124" s="88"/>
      <c r="N124" s="77"/>
      <c r="O124" s="19"/>
    </row>
    <row r="125" spans="1:15" ht="18">
      <c r="A125" s="19"/>
      <c r="B125" s="19" t="s">
        <v>21</v>
      </c>
      <c r="C125" s="396" t="s">
        <v>116</v>
      </c>
      <c r="D125" s="396"/>
      <c r="E125" s="396"/>
      <c r="F125" s="19" t="s">
        <v>95</v>
      </c>
      <c r="G125" s="19"/>
      <c r="H125" s="19"/>
      <c r="I125" s="19"/>
      <c r="J125" s="19"/>
      <c r="K125" s="19"/>
      <c r="L125" s="19" t="s">
        <v>24</v>
      </c>
      <c r="M125" s="19"/>
      <c r="N125" s="19"/>
      <c r="O125" s="19"/>
    </row>
    <row r="126" spans="1:15" ht="18">
      <c r="A126" s="19"/>
      <c r="B126" s="19" t="s">
        <v>25</v>
      </c>
      <c r="C126" s="111" t="s">
        <v>75</v>
      </c>
      <c r="D126" s="111"/>
      <c r="E126" s="111"/>
      <c r="F126" s="19" t="s">
        <v>27</v>
      </c>
      <c r="G126" s="19"/>
      <c r="H126" s="19"/>
      <c r="I126" s="19"/>
      <c r="J126" s="19"/>
      <c r="K126" s="19"/>
      <c r="L126" s="19" t="s">
        <v>28</v>
      </c>
      <c r="M126" s="19"/>
      <c r="N126" s="19"/>
      <c r="O126" s="19"/>
    </row>
    <row r="127" spans="1:15" ht="18">
      <c r="A127" s="19"/>
      <c r="B127" s="19" t="s">
        <v>29</v>
      </c>
      <c r="C127" s="111" t="s">
        <v>74</v>
      </c>
      <c r="D127" s="111"/>
      <c r="E127" s="111"/>
      <c r="F127" s="19" t="s">
        <v>117</v>
      </c>
      <c r="G127" s="19"/>
      <c r="H127" s="19"/>
      <c r="I127" s="19"/>
      <c r="J127" s="19"/>
      <c r="K127" s="19"/>
      <c r="L127" s="397" t="s">
        <v>32</v>
      </c>
      <c r="M127" s="397"/>
      <c r="N127" s="397"/>
      <c r="O127" s="397"/>
    </row>
    <row r="128" spans="1:15" ht="18">
      <c r="A128" s="19"/>
      <c r="B128" s="19"/>
      <c r="C128" s="111" t="s">
        <v>76</v>
      </c>
      <c r="D128" s="111"/>
      <c r="E128" s="111"/>
      <c r="F128" s="19"/>
      <c r="G128" s="19"/>
      <c r="H128" s="19"/>
      <c r="I128" s="19"/>
      <c r="J128" s="19"/>
      <c r="K128" s="19"/>
      <c r="L128" s="140"/>
      <c r="M128" s="140"/>
      <c r="N128" s="140"/>
      <c r="O128" s="140"/>
    </row>
    <row r="129" spans="1:15" ht="18">
      <c r="A129" s="398" t="s">
        <v>0</v>
      </c>
      <c r="B129" s="398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</row>
    <row r="130" spans="1:15" ht="18">
      <c r="A130" s="398" t="s">
        <v>34</v>
      </c>
      <c r="B130" s="398"/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</row>
    <row r="131" spans="1:15" ht="18">
      <c r="A131" s="399" t="s">
        <v>217</v>
      </c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</row>
    <row r="132" spans="1:15" ht="18">
      <c r="A132" s="399" t="s">
        <v>49</v>
      </c>
      <c r="B132" s="399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</row>
    <row r="133" spans="1:15" ht="18">
      <c r="A133" s="400" t="s">
        <v>221</v>
      </c>
      <c r="B133" s="400"/>
      <c r="C133" s="400"/>
      <c r="D133" s="400"/>
      <c r="E133" s="400"/>
      <c r="F133" s="400"/>
      <c r="G133" s="400"/>
      <c r="H133" s="400"/>
      <c r="I133" s="400"/>
      <c r="J133" s="400"/>
      <c r="K133" s="400"/>
      <c r="L133" s="400"/>
      <c r="M133" s="400"/>
      <c r="N133" s="400"/>
      <c r="O133" s="400"/>
    </row>
    <row r="134" spans="1:15" ht="18">
      <c r="A134" s="43" t="s">
        <v>3</v>
      </c>
      <c r="B134" s="1" t="s">
        <v>4</v>
      </c>
      <c r="C134" s="2" t="s">
        <v>5</v>
      </c>
      <c r="D134" s="1" t="s">
        <v>6</v>
      </c>
      <c r="E134" s="2" t="s">
        <v>7</v>
      </c>
      <c r="F134" s="1" t="s">
        <v>8</v>
      </c>
      <c r="G134" s="328" t="s">
        <v>9</v>
      </c>
      <c r="H134" s="329"/>
      <c r="I134" s="329"/>
      <c r="J134" s="329"/>
      <c r="K134" s="329"/>
      <c r="L134" s="1" t="s">
        <v>10</v>
      </c>
      <c r="M134" s="1" t="s">
        <v>11</v>
      </c>
      <c r="N134" s="1" t="s">
        <v>12</v>
      </c>
      <c r="O134" s="3" t="s">
        <v>13</v>
      </c>
    </row>
    <row r="135" spans="1:15" ht="18">
      <c r="A135" s="49"/>
      <c r="B135" s="28"/>
      <c r="C135" s="331" t="s">
        <v>14</v>
      </c>
      <c r="D135" s="28"/>
      <c r="E135" s="331"/>
      <c r="F135" s="28" t="s">
        <v>15</v>
      </c>
      <c r="G135" s="1">
        <v>1</v>
      </c>
      <c r="H135" s="1">
        <v>2</v>
      </c>
      <c r="I135" s="1">
        <v>3</v>
      </c>
      <c r="J135" s="1">
        <v>4</v>
      </c>
      <c r="K135" s="43">
        <v>5</v>
      </c>
      <c r="L135" s="28" t="s">
        <v>7</v>
      </c>
      <c r="M135" s="28" t="s">
        <v>7</v>
      </c>
      <c r="N135" s="28" t="s">
        <v>16</v>
      </c>
      <c r="O135" s="51"/>
    </row>
    <row r="136" spans="1:15" ht="18">
      <c r="A136" s="6"/>
      <c r="B136" s="6" t="s">
        <v>56</v>
      </c>
      <c r="C136" s="6"/>
      <c r="D136" s="6"/>
      <c r="E136" s="339">
        <f>+E123</f>
        <v>335000</v>
      </c>
      <c r="F136" s="6"/>
      <c r="G136" s="6"/>
      <c r="H136" s="6"/>
      <c r="I136" s="6"/>
      <c r="J136" s="6"/>
      <c r="K136" s="6"/>
      <c r="L136" s="339">
        <f>L123</f>
        <v>14000</v>
      </c>
      <c r="M136" s="339">
        <f>+M123</f>
        <v>321000</v>
      </c>
      <c r="N136" s="6"/>
      <c r="O136" s="6"/>
    </row>
    <row r="137" spans="1:15" ht="27">
      <c r="A137" s="192">
        <v>11</v>
      </c>
      <c r="B137" s="142" t="s">
        <v>51</v>
      </c>
      <c r="C137" s="201" t="s">
        <v>71</v>
      </c>
      <c r="D137" s="152" t="s">
        <v>17</v>
      </c>
      <c r="E137" s="161">
        <v>70000</v>
      </c>
      <c r="F137" s="152" t="s">
        <v>223</v>
      </c>
      <c r="G137" s="191"/>
      <c r="H137" s="191"/>
      <c r="I137" s="191"/>
      <c r="J137" s="191"/>
      <c r="K137" s="155"/>
      <c r="L137" s="338"/>
      <c r="M137" s="197">
        <f>+E137-L137</f>
        <v>70000</v>
      </c>
      <c r="N137" s="156" t="s">
        <v>229</v>
      </c>
      <c r="O137" s="179"/>
    </row>
    <row r="138" spans="1:15" ht="27">
      <c r="A138" s="152">
        <v>12</v>
      </c>
      <c r="B138" s="142" t="s">
        <v>59</v>
      </c>
      <c r="C138" s="201" t="s">
        <v>71</v>
      </c>
      <c r="D138" s="152" t="s">
        <v>17</v>
      </c>
      <c r="E138" s="161">
        <v>100000</v>
      </c>
      <c r="F138" s="152" t="s">
        <v>223</v>
      </c>
      <c r="G138" s="159"/>
      <c r="H138" s="158"/>
      <c r="I138" s="160"/>
      <c r="J138" s="158"/>
      <c r="K138" s="155"/>
      <c r="L138" s="248"/>
      <c r="M138" s="168">
        <f>+E138-L138</f>
        <v>100000</v>
      </c>
      <c r="N138" s="156" t="s">
        <v>229</v>
      </c>
      <c r="O138" s="179"/>
    </row>
    <row r="139" spans="1:15" ht="27">
      <c r="A139" s="152">
        <v>13</v>
      </c>
      <c r="B139" s="142" t="s">
        <v>166</v>
      </c>
      <c r="C139" s="201" t="s">
        <v>71</v>
      </c>
      <c r="D139" s="152" t="s">
        <v>17</v>
      </c>
      <c r="E139" s="161">
        <f>80000-80000</f>
        <v>0</v>
      </c>
      <c r="F139" s="152" t="s">
        <v>223</v>
      </c>
      <c r="G139" s="159"/>
      <c r="H139" s="158"/>
      <c r="I139" s="160"/>
      <c r="J139" s="158"/>
      <c r="K139" s="155"/>
      <c r="L139" s="168"/>
      <c r="M139" s="168">
        <f>+E139-L139</f>
        <v>0</v>
      </c>
      <c r="N139" s="156" t="s">
        <v>229</v>
      </c>
      <c r="O139" s="153" t="s">
        <v>212</v>
      </c>
    </row>
    <row r="140" spans="1:15" ht="31.5">
      <c r="A140" s="152">
        <v>14</v>
      </c>
      <c r="B140" s="179" t="s">
        <v>236</v>
      </c>
      <c r="C140" s="201" t="s">
        <v>71</v>
      </c>
      <c r="D140" s="152" t="s">
        <v>17</v>
      </c>
      <c r="E140" s="198">
        <v>23400</v>
      </c>
      <c r="F140" s="152" t="s">
        <v>223</v>
      </c>
      <c r="G140" s="158"/>
      <c r="H140" s="158"/>
      <c r="I140" s="158"/>
      <c r="J140" s="158"/>
      <c r="K140" s="159"/>
      <c r="L140" s="247"/>
      <c r="M140" s="168">
        <f>E140</f>
        <v>23400</v>
      </c>
      <c r="N140" s="382" t="s">
        <v>225</v>
      </c>
      <c r="O140" s="381" t="s">
        <v>237</v>
      </c>
    </row>
    <row r="141" spans="1:15" ht="18">
      <c r="A141" s="152"/>
      <c r="B141" s="142"/>
      <c r="C141" s="201"/>
      <c r="D141" s="152"/>
      <c r="E141" s="161"/>
      <c r="F141" s="152"/>
      <c r="G141" s="159"/>
      <c r="H141" s="158"/>
      <c r="I141" s="160"/>
      <c r="J141" s="158"/>
      <c r="K141" s="155"/>
      <c r="L141" s="248"/>
      <c r="M141" s="168"/>
      <c r="N141" s="156"/>
      <c r="O141" s="179"/>
    </row>
    <row r="142" spans="1:15" ht="18">
      <c r="A142" s="152"/>
      <c r="B142" s="142"/>
      <c r="C142" s="201"/>
      <c r="D142" s="152"/>
      <c r="E142" s="161"/>
      <c r="F142" s="152"/>
      <c r="G142" s="159"/>
      <c r="H142" s="158"/>
      <c r="I142" s="160"/>
      <c r="J142" s="158"/>
      <c r="K142" s="155"/>
      <c r="L142" s="248"/>
      <c r="M142" s="168"/>
      <c r="N142" s="156"/>
      <c r="O142" s="179"/>
    </row>
    <row r="143" spans="1:15" ht="18">
      <c r="A143" s="152"/>
      <c r="B143" s="142"/>
      <c r="C143" s="201"/>
      <c r="D143" s="152"/>
      <c r="E143" s="161"/>
      <c r="F143" s="152"/>
      <c r="G143" s="159"/>
      <c r="H143" s="158"/>
      <c r="I143" s="160"/>
      <c r="J143" s="158"/>
      <c r="K143" s="155"/>
      <c r="L143" s="248"/>
      <c r="M143" s="168"/>
      <c r="N143" s="156"/>
      <c r="O143" s="179"/>
    </row>
    <row r="144" spans="1:15" ht="18">
      <c r="A144" s="152"/>
      <c r="B144" s="142"/>
      <c r="C144" s="201"/>
      <c r="D144" s="152"/>
      <c r="E144" s="161"/>
      <c r="F144" s="152"/>
      <c r="G144" s="159"/>
      <c r="H144" s="158"/>
      <c r="I144" s="160"/>
      <c r="J144" s="158"/>
      <c r="K144" s="155"/>
      <c r="L144" s="248"/>
      <c r="M144" s="168"/>
      <c r="N144" s="156"/>
      <c r="O144" s="179"/>
    </row>
    <row r="145" spans="1:15" ht="18">
      <c r="A145" s="152"/>
      <c r="B145" s="142"/>
      <c r="C145" s="201"/>
      <c r="D145" s="152"/>
      <c r="E145" s="161"/>
      <c r="F145" s="152"/>
      <c r="G145" s="159"/>
      <c r="H145" s="158"/>
      <c r="I145" s="160"/>
      <c r="J145" s="158"/>
      <c r="K145" s="155"/>
      <c r="L145" s="248"/>
      <c r="M145" s="168"/>
      <c r="N145" s="156"/>
      <c r="O145" s="179"/>
    </row>
    <row r="146" spans="1:15" ht="18">
      <c r="A146" s="152"/>
      <c r="B146" s="142"/>
      <c r="C146" s="214"/>
      <c r="D146" s="152"/>
      <c r="E146" s="161"/>
      <c r="F146" s="152"/>
      <c r="G146" s="159"/>
      <c r="H146" s="158"/>
      <c r="I146" s="160"/>
      <c r="J146" s="158"/>
      <c r="K146" s="155"/>
      <c r="L146" s="248"/>
      <c r="M146" s="168"/>
      <c r="N146" s="156"/>
      <c r="O146" s="146"/>
    </row>
    <row r="147" spans="1:15" ht="18">
      <c r="A147" s="217"/>
      <c r="B147" s="222"/>
      <c r="C147" s="215"/>
      <c r="D147" s="217"/>
      <c r="E147" s="198"/>
      <c r="F147" s="217"/>
      <c r="G147" s="218"/>
      <c r="H147" s="218"/>
      <c r="I147" s="218"/>
      <c r="J147" s="218"/>
      <c r="K147" s="215"/>
      <c r="L147" s="249"/>
      <c r="M147" s="220"/>
      <c r="N147" s="217"/>
      <c r="O147" s="217"/>
    </row>
    <row r="148" spans="1:15" ht="18">
      <c r="A148" s="343"/>
      <c r="B148" s="407" t="s">
        <v>55</v>
      </c>
      <c r="C148" s="408"/>
      <c r="D148" s="409"/>
      <c r="E148" s="344">
        <f>SUM(E136:E147)</f>
        <v>528400</v>
      </c>
      <c r="F148" s="410" t="s">
        <v>55</v>
      </c>
      <c r="G148" s="410"/>
      <c r="H148" s="410"/>
      <c r="I148" s="410"/>
      <c r="J148" s="410"/>
      <c r="K148" s="410"/>
      <c r="L148" s="344">
        <f>L136</f>
        <v>14000</v>
      </c>
      <c r="M148" s="344">
        <f>SUM(M136:M147)</f>
        <v>514400</v>
      </c>
      <c r="N148" s="352">
        <f>+E148-L148</f>
        <v>514400</v>
      </c>
      <c r="O148" s="346"/>
    </row>
    <row r="149" spans="1:15" ht="18">
      <c r="A149" s="86"/>
      <c r="B149" s="87"/>
      <c r="C149" s="87"/>
      <c r="D149" s="87"/>
      <c r="E149" s="88"/>
      <c r="F149" s="87"/>
      <c r="G149" s="87"/>
      <c r="H149" s="87"/>
      <c r="I149" s="87"/>
      <c r="J149" s="87"/>
      <c r="K149" s="87"/>
      <c r="L149" s="88"/>
      <c r="M149" s="88"/>
      <c r="N149" s="77"/>
      <c r="O149" s="19"/>
    </row>
    <row r="150" spans="1:15" ht="18">
      <c r="A150" s="86"/>
      <c r="B150" s="87"/>
      <c r="C150" s="87"/>
      <c r="D150" s="87"/>
      <c r="E150" s="88"/>
      <c r="F150" s="87"/>
      <c r="G150" s="87"/>
      <c r="H150" s="87"/>
      <c r="I150" s="87"/>
      <c r="J150" s="87"/>
      <c r="K150" s="87"/>
      <c r="L150" s="88"/>
      <c r="M150" s="88"/>
      <c r="N150" s="77"/>
      <c r="O150" s="19"/>
    </row>
    <row r="151" spans="1:15" ht="18">
      <c r="A151" s="86"/>
      <c r="B151" s="87"/>
      <c r="C151" s="87"/>
      <c r="D151" s="87"/>
      <c r="E151" s="88"/>
      <c r="F151" s="87"/>
      <c r="G151" s="87"/>
      <c r="H151" s="87"/>
      <c r="I151" s="87"/>
      <c r="J151" s="87"/>
      <c r="K151" s="87"/>
      <c r="L151" s="88"/>
      <c r="M151" s="88"/>
      <c r="N151" s="77"/>
      <c r="O151" s="19"/>
    </row>
    <row r="152" spans="1:15" ht="18">
      <c r="A152" s="19"/>
      <c r="B152" s="19" t="s">
        <v>21</v>
      </c>
      <c r="C152" s="396" t="s">
        <v>116</v>
      </c>
      <c r="D152" s="396"/>
      <c r="E152" s="396"/>
      <c r="F152" s="19" t="s">
        <v>95</v>
      </c>
      <c r="G152" s="19"/>
      <c r="H152" s="19"/>
      <c r="I152" s="19"/>
      <c r="J152" s="19"/>
      <c r="K152" s="19"/>
      <c r="L152" s="19" t="s">
        <v>24</v>
      </c>
      <c r="M152" s="19"/>
      <c r="N152" s="19"/>
      <c r="O152" s="19"/>
    </row>
    <row r="153" spans="1:15" ht="18">
      <c r="A153" s="19"/>
      <c r="B153" s="19" t="s">
        <v>25</v>
      </c>
      <c r="C153" s="111" t="s">
        <v>75</v>
      </c>
      <c r="D153" s="111"/>
      <c r="E153" s="111"/>
      <c r="F153" s="19" t="s">
        <v>27</v>
      </c>
      <c r="G153" s="19"/>
      <c r="H153" s="19"/>
      <c r="I153" s="19"/>
      <c r="J153" s="19"/>
      <c r="K153" s="19"/>
      <c r="L153" s="19" t="s">
        <v>28</v>
      </c>
      <c r="M153" s="19"/>
      <c r="N153" s="19"/>
      <c r="O153" s="19"/>
    </row>
    <row r="154" spans="1:15" ht="18">
      <c r="A154" s="19"/>
      <c r="B154" s="19" t="s">
        <v>29</v>
      </c>
      <c r="C154" s="111" t="s">
        <v>74</v>
      </c>
      <c r="D154" s="111"/>
      <c r="E154" s="111"/>
      <c r="F154" s="19" t="s">
        <v>117</v>
      </c>
      <c r="G154" s="19"/>
      <c r="H154" s="19"/>
      <c r="I154" s="19"/>
      <c r="J154" s="19"/>
      <c r="K154" s="19"/>
      <c r="L154" s="397" t="s">
        <v>32</v>
      </c>
      <c r="M154" s="397"/>
      <c r="N154" s="397"/>
      <c r="O154" s="397"/>
    </row>
    <row r="155" spans="1:15" ht="18">
      <c r="A155" s="19"/>
      <c r="B155" s="19"/>
      <c r="C155" s="111" t="s">
        <v>76</v>
      </c>
      <c r="D155" s="111"/>
      <c r="E155" s="111"/>
      <c r="F155" s="19"/>
      <c r="G155" s="19"/>
      <c r="H155" s="19"/>
      <c r="I155" s="19"/>
      <c r="J155" s="19"/>
      <c r="K155" s="19"/>
      <c r="L155" s="330"/>
      <c r="M155" s="330"/>
      <c r="N155" s="330"/>
      <c r="O155" s="330"/>
    </row>
    <row r="156" spans="1:15" ht="18">
      <c r="A156" s="19"/>
      <c r="B156" s="19"/>
      <c r="C156" s="111"/>
      <c r="D156" s="111"/>
      <c r="E156" s="111"/>
      <c r="F156" s="19"/>
      <c r="G156" s="19"/>
      <c r="H156" s="19"/>
      <c r="I156" s="19"/>
      <c r="J156" s="19"/>
      <c r="K156" s="19"/>
      <c r="L156" s="330"/>
      <c r="M156" s="330"/>
      <c r="N156" s="330"/>
      <c r="O156" s="330"/>
    </row>
    <row r="157" spans="1:15" ht="18">
      <c r="A157" s="19"/>
      <c r="B157" s="19"/>
      <c r="C157" s="19"/>
      <c r="D157" s="19"/>
      <c r="E157" s="36"/>
      <c r="F157" s="19"/>
      <c r="G157" s="19"/>
      <c r="H157" s="19"/>
      <c r="I157" s="19"/>
      <c r="J157" s="19"/>
      <c r="K157" s="19"/>
      <c r="L157" s="330"/>
      <c r="M157" s="330"/>
      <c r="N157" s="330"/>
      <c r="O157" s="330"/>
    </row>
    <row r="158" spans="1:15" ht="18">
      <c r="A158" s="398" t="s">
        <v>0</v>
      </c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</row>
    <row r="159" spans="1:15" ht="18">
      <c r="A159" s="398" t="s">
        <v>35</v>
      </c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</row>
    <row r="160" spans="1:15" ht="18">
      <c r="A160" s="399" t="s">
        <v>217</v>
      </c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</row>
    <row r="161" spans="1:15" ht="18">
      <c r="A161" s="399" t="s">
        <v>49</v>
      </c>
      <c r="B161" s="399"/>
      <c r="C161" s="399"/>
      <c r="D161" s="399"/>
      <c r="E161" s="399"/>
      <c r="F161" s="399"/>
      <c r="G161" s="399"/>
      <c r="H161" s="399"/>
      <c r="I161" s="399"/>
      <c r="J161" s="399"/>
      <c r="K161" s="399"/>
      <c r="L161" s="399"/>
      <c r="M161" s="399"/>
      <c r="N161" s="399"/>
      <c r="O161" s="399"/>
    </row>
    <row r="162" spans="1:15" ht="18">
      <c r="A162" s="400" t="s">
        <v>222</v>
      </c>
      <c r="B162" s="400"/>
      <c r="C162" s="400"/>
      <c r="D162" s="400"/>
      <c r="E162" s="400"/>
      <c r="F162" s="400"/>
      <c r="G162" s="400"/>
      <c r="H162" s="400"/>
      <c r="I162" s="400"/>
      <c r="J162" s="400"/>
      <c r="K162" s="400"/>
      <c r="L162" s="400"/>
      <c r="M162" s="400"/>
      <c r="N162" s="400"/>
      <c r="O162" s="400"/>
    </row>
    <row r="163" spans="1:15" ht="18">
      <c r="A163" s="43" t="s">
        <v>3</v>
      </c>
      <c r="B163" s="1" t="s">
        <v>4</v>
      </c>
      <c r="C163" s="2" t="s">
        <v>5</v>
      </c>
      <c r="D163" s="1" t="s">
        <v>6</v>
      </c>
      <c r="E163" s="2" t="s">
        <v>7</v>
      </c>
      <c r="F163" s="1" t="s">
        <v>8</v>
      </c>
      <c r="G163" s="7" t="s">
        <v>9</v>
      </c>
      <c r="H163" s="41"/>
      <c r="I163" s="41"/>
      <c r="J163" s="41"/>
      <c r="K163" s="41"/>
      <c r="L163" s="1" t="s">
        <v>10</v>
      </c>
      <c r="M163" s="1" t="s">
        <v>11</v>
      </c>
      <c r="N163" s="1" t="s">
        <v>12</v>
      </c>
      <c r="O163" s="3" t="s">
        <v>13</v>
      </c>
    </row>
    <row r="164" spans="1:15" ht="18">
      <c r="A164" s="44"/>
      <c r="B164" s="4"/>
      <c r="C164" s="5" t="s">
        <v>14</v>
      </c>
      <c r="D164" s="4"/>
      <c r="E164" s="5"/>
      <c r="F164" s="4" t="s">
        <v>15</v>
      </c>
      <c r="G164" s="6">
        <v>1</v>
      </c>
      <c r="H164" s="6">
        <v>2</v>
      </c>
      <c r="I164" s="6">
        <v>3</v>
      </c>
      <c r="J164" s="6">
        <v>4</v>
      </c>
      <c r="K164" s="7">
        <v>5</v>
      </c>
      <c r="L164" s="4" t="s">
        <v>7</v>
      </c>
      <c r="M164" s="4" t="s">
        <v>7</v>
      </c>
      <c r="N164" s="4" t="s">
        <v>16</v>
      </c>
      <c r="O164" s="8"/>
    </row>
    <row r="165" spans="1:15" ht="27">
      <c r="A165" s="211">
        <v>1</v>
      </c>
      <c r="B165" s="212" t="s">
        <v>186</v>
      </c>
      <c r="C165" s="201" t="s">
        <v>50</v>
      </c>
      <c r="D165" s="152" t="s">
        <v>17</v>
      </c>
      <c r="E165" s="174">
        <v>50000</v>
      </c>
      <c r="F165" s="152" t="s">
        <v>223</v>
      </c>
      <c r="G165" s="211"/>
      <c r="H165" s="211"/>
      <c r="I165" s="211"/>
      <c r="J165" s="211"/>
      <c r="K165" s="155"/>
      <c r="L165" s="213"/>
      <c r="M165" s="250">
        <f t="shared" ref="M165:M174" si="3">+E165-L165</f>
        <v>50000</v>
      </c>
      <c r="N165" s="156" t="s">
        <v>230</v>
      </c>
      <c r="O165" s="167"/>
    </row>
    <row r="166" spans="1:15" ht="54">
      <c r="A166" s="152">
        <v>2</v>
      </c>
      <c r="B166" s="142" t="s">
        <v>187</v>
      </c>
      <c r="C166" s="201" t="s">
        <v>50</v>
      </c>
      <c r="D166" s="152" t="s">
        <v>17</v>
      </c>
      <c r="E166" s="161">
        <v>50000</v>
      </c>
      <c r="F166" s="152" t="s">
        <v>223</v>
      </c>
      <c r="G166" s="159"/>
      <c r="H166" s="158"/>
      <c r="I166" s="160"/>
      <c r="J166" s="158"/>
      <c r="K166" s="155"/>
      <c r="L166" s="168"/>
      <c r="M166" s="168">
        <f t="shared" si="3"/>
        <v>50000</v>
      </c>
      <c r="N166" s="156" t="s">
        <v>230</v>
      </c>
      <c r="O166" s="179"/>
    </row>
    <row r="167" spans="1:15" ht="27">
      <c r="A167" s="152">
        <v>3</v>
      </c>
      <c r="B167" s="142" t="s">
        <v>46</v>
      </c>
      <c r="C167" s="201" t="s">
        <v>50</v>
      </c>
      <c r="D167" s="152" t="s">
        <v>17</v>
      </c>
      <c r="E167" s="161">
        <v>10000</v>
      </c>
      <c r="F167" s="152" t="s">
        <v>223</v>
      </c>
      <c r="G167" s="159"/>
      <c r="H167" s="158"/>
      <c r="I167" s="160"/>
      <c r="J167" s="158"/>
      <c r="K167" s="155"/>
      <c r="L167" s="161"/>
      <c r="M167" s="168">
        <f t="shared" si="3"/>
        <v>10000</v>
      </c>
      <c r="N167" s="156" t="s">
        <v>230</v>
      </c>
      <c r="O167" s="158"/>
    </row>
    <row r="168" spans="1:15" ht="27">
      <c r="A168" s="152">
        <v>4</v>
      </c>
      <c r="B168" s="142" t="s">
        <v>188</v>
      </c>
      <c r="C168" s="201" t="s">
        <v>50</v>
      </c>
      <c r="D168" s="152" t="s">
        <v>17</v>
      </c>
      <c r="E168" s="161">
        <v>120000</v>
      </c>
      <c r="F168" s="152" t="s">
        <v>223</v>
      </c>
      <c r="G168" s="159"/>
      <c r="H168" s="158"/>
      <c r="I168" s="160"/>
      <c r="J168" s="158"/>
      <c r="K168" s="155"/>
      <c r="L168" s="168"/>
      <c r="M168" s="168">
        <f t="shared" si="3"/>
        <v>120000</v>
      </c>
      <c r="N168" s="156" t="s">
        <v>230</v>
      </c>
      <c r="O168" s="210"/>
    </row>
    <row r="169" spans="1:15" ht="27">
      <c r="A169" s="152">
        <v>5</v>
      </c>
      <c r="B169" s="142" t="s">
        <v>189</v>
      </c>
      <c r="C169" s="201" t="s">
        <v>50</v>
      </c>
      <c r="D169" s="152" t="s">
        <v>17</v>
      </c>
      <c r="E169" s="161">
        <v>5000</v>
      </c>
      <c r="F169" s="152" t="s">
        <v>223</v>
      </c>
      <c r="G169" s="159"/>
      <c r="H169" s="158"/>
      <c r="I169" s="160"/>
      <c r="J169" s="158"/>
      <c r="K169" s="155"/>
      <c r="L169" s="168"/>
      <c r="M169" s="168">
        <f t="shared" si="3"/>
        <v>5000</v>
      </c>
      <c r="N169" s="156" t="s">
        <v>230</v>
      </c>
      <c r="O169" s="158"/>
    </row>
    <row r="170" spans="1:15" ht="27">
      <c r="A170" s="152">
        <v>6</v>
      </c>
      <c r="B170" s="142" t="s">
        <v>51</v>
      </c>
      <c r="C170" s="201" t="s">
        <v>50</v>
      </c>
      <c r="D170" s="152" t="s">
        <v>17</v>
      </c>
      <c r="E170" s="161">
        <f>5000-5000</f>
        <v>0</v>
      </c>
      <c r="F170" s="152" t="s">
        <v>223</v>
      </c>
      <c r="G170" s="159"/>
      <c r="H170" s="158"/>
      <c r="I170" s="160"/>
      <c r="J170" s="158"/>
      <c r="K170" s="155"/>
      <c r="L170" s="168"/>
      <c r="M170" s="168">
        <f t="shared" si="3"/>
        <v>0</v>
      </c>
      <c r="N170" s="156" t="s">
        <v>230</v>
      </c>
      <c r="O170" s="158" t="s">
        <v>214</v>
      </c>
    </row>
    <row r="171" spans="1:15" ht="27">
      <c r="A171" s="152">
        <v>7</v>
      </c>
      <c r="B171" s="142" t="s">
        <v>59</v>
      </c>
      <c r="C171" s="201" t="s">
        <v>50</v>
      </c>
      <c r="D171" s="152" t="s">
        <v>17</v>
      </c>
      <c r="E171" s="161">
        <f>10000-10000</f>
        <v>0</v>
      </c>
      <c r="F171" s="152" t="s">
        <v>223</v>
      </c>
      <c r="G171" s="159"/>
      <c r="H171" s="158"/>
      <c r="I171" s="160"/>
      <c r="J171" s="158"/>
      <c r="K171" s="155"/>
      <c r="L171" s="168"/>
      <c r="M171" s="168">
        <f t="shared" si="3"/>
        <v>0</v>
      </c>
      <c r="N171" s="156" t="s">
        <v>230</v>
      </c>
      <c r="O171" s="199" t="s">
        <v>213</v>
      </c>
    </row>
    <row r="172" spans="1:15" ht="27">
      <c r="A172" s="152">
        <v>8</v>
      </c>
      <c r="B172" s="142" t="s">
        <v>60</v>
      </c>
      <c r="C172" s="201" t="s">
        <v>50</v>
      </c>
      <c r="D172" s="152" t="s">
        <v>17</v>
      </c>
      <c r="E172" s="161">
        <v>20000</v>
      </c>
      <c r="F172" s="152" t="s">
        <v>223</v>
      </c>
      <c r="G172" s="159"/>
      <c r="H172" s="158"/>
      <c r="I172" s="160"/>
      <c r="J172" s="158"/>
      <c r="K172" s="155"/>
      <c r="L172" s="168"/>
      <c r="M172" s="168">
        <f t="shared" si="3"/>
        <v>20000</v>
      </c>
      <c r="N172" s="156" t="s">
        <v>230</v>
      </c>
      <c r="O172" s="158"/>
    </row>
    <row r="173" spans="1:15" ht="36">
      <c r="A173" s="152">
        <v>9</v>
      </c>
      <c r="B173" s="142" t="s">
        <v>190</v>
      </c>
      <c r="C173" s="201" t="s">
        <v>71</v>
      </c>
      <c r="D173" s="152" t="s">
        <v>17</v>
      </c>
      <c r="E173" s="161">
        <f>100000-50000</f>
        <v>50000</v>
      </c>
      <c r="F173" s="152" t="s">
        <v>223</v>
      </c>
      <c r="G173" s="159"/>
      <c r="H173" s="158"/>
      <c r="I173" s="160"/>
      <c r="J173" s="158"/>
      <c r="K173" s="155"/>
      <c r="L173" s="168">
        <f>14000</f>
        <v>14000</v>
      </c>
      <c r="M173" s="168">
        <f t="shared" si="3"/>
        <v>36000</v>
      </c>
      <c r="N173" s="156" t="s">
        <v>230</v>
      </c>
      <c r="O173" s="146" t="s">
        <v>243</v>
      </c>
    </row>
    <row r="174" spans="1:15" ht="36">
      <c r="A174" s="152">
        <v>10</v>
      </c>
      <c r="B174" s="142" t="s">
        <v>191</v>
      </c>
      <c r="C174" s="201" t="s">
        <v>71</v>
      </c>
      <c r="D174" s="152" t="s">
        <v>17</v>
      </c>
      <c r="E174" s="161">
        <v>30000</v>
      </c>
      <c r="F174" s="152" t="s">
        <v>223</v>
      </c>
      <c r="G174" s="159"/>
      <c r="H174" s="158"/>
      <c r="I174" s="160"/>
      <c r="J174" s="158"/>
      <c r="K174" s="155"/>
      <c r="L174" s="168"/>
      <c r="M174" s="168">
        <f t="shared" si="3"/>
        <v>30000</v>
      </c>
      <c r="N174" s="156" t="s">
        <v>230</v>
      </c>
      <c r="O174" s="142"/>
    </row>
    <row r="175" spans="1:15" ht="18">
      <c r="A175" s="76"/>
      <c r="B175" s="403" t="s">
        <v>55</v>
      </c>
      <c r="C175" s="404"/>
      <c r="D175" s="405"/>
      <c r="E175" s="75">
        <f>SUM(E165:E174)</f>
        <v>335000</v>
      </c>
      <c r="F175" s="406" t="s">
        <v>55</v>
      </c>
      <c r="G175" s="406"/>
      <c r="H175" s="406"/>
      <c r="I175" s="406"/>
      <c r="J175" s="406"/>
      <c r="K175" s="406"/>
      <c r="L175" s="75">
        <f>SUM(L165:L174)</f>
        <v>14000</v>
      </c>
      <c r="M175" s="75">
        <f>SUM(M165:M174)</f>
        <v>321000</v>
      </c>
      <c r="N175" s="130">
        <f>+E175-L175</f>
        <v>321000</v>
      </c>
      <c r="O175" s="132"/>
    </row>
    <row r="176" spans="1:15" ht="18">
      <c r="A176" s="86"/>
      <c r="B176" s="87"/>
      <c r="C176" s="87"/>
      <c r="D176" s="87"/>
      <c r="E176" s="88"/>
      <c r="F176" s="87"/>
      <c r="G176" s="87"/>
      <c r="H176" s="87"/>
      <c r="I176" s="87"/>
      <c r="J176" s="87"/>
      <c r="K176" s="87"/>
      <c r="L176" s="88"/>
      <c r="M176" s="88"/>
      <c r="N176" s="79"/>
      <c r="O176" s="255"/>
    </row>
    <row r="177" spans="1:15" ht="18">
      <c r="A177" s="19"/>
      <c r="B177" s="19" t="s">
        <v>21</v>
      </c>
      <c r="C177" s="396" t="s">
        <v>118</v>
      </c>
      <c r="D177" s="396"/>
      <c r="E177" s="396"/>
      <c r="F177" s="19" t="s">
        <v>95</v>
      </c>
      <c r="G177" s="19"/>
      <c r="H177" s="19"/>
      <c r="I177" s="19"/>
      <c r="J177" s="19"/>
      <c r="K177" s="19"/>
      <c r="L177" s="19" t="s">
        <v>24</v>
      </c>
      <c r="M177" s="19"/>
      <c r="N177" s="19"/>
      <c r="O177" s="19"/>
    </row>
    <row r="178" spans="1:15" ht="18">
      <c r="A178" s="19"/>
      <c r="B178" s="19" t="s">
        <v>25</v>
      </c>
      <c r="C178" s="111" t="s">
        <v>75</v>
      </c>
      <c r="D178" s="111"/>
      <c r="E178" s="111"/>
      <c r="F178" s="19" t="s">
        <v>27</v>
      </c>
      <c r="G178" s="19"/>
      <c r="H178" s="19"/>
      <c r="I178" s="19"/>
      <c r="J178" s="19"/>
      <c r="K178" s="19"/>
      <c r="L178" s="19" t="s">
        <v>28</v>
      </c>
      <c r="M178" s="19"/>
      <c r="N178" s="19"/>
      <c r="O178" s="19"/>
    </row>
    <row r="179" spans="1:15" ht="18">
      <c r="A179" s="19"/>
      <c r="B179" s="19" t="s">
        <v>29</v>
      </c>
      <c r="C179" s="111" t="s">
        <v>74</v>
      </c>
      <c r="D179" s="111"/>
      <c r="E179" s="111"/>
      <c r="F179" s="19" t="s">
        <v>31</v>
      </c>
      <c r="G179" s="19"/>
      <c r="H179" s="19"/>
      <c r="I179" s="19"/>
      <c r="J179" s="19"/>
      <c r="K179" s="19"/>
      <c r="L179" s="397" t="s">
        <v>32</v>
      </c>
      <c r="M179" s="397"/>
      <c r="N179" s="397"/>
      <c r="O179" s="397"/>
    </row>
    <row r="180" spans="1:15" ht="18">
      <c r="A180" s="19"/>
      <c r="B180" s="19"/>
      <c r="C180" s="111" t="s">
        <v>76</v>
      </c>
      <c r="D180" s="111"/>
      <c r="E180" s="111"/>
      <c r="F180" s="19"/>
      <c r="G180" s="19"/>
      <c r="H180" s="19"/>
      <c r="I180" s="19"/>
      <c r="J180" s="19"/>
      <c r="K180" s="19"/>
      <c r="L180" s="42"/>
      <c r="M180" s="42"/>
      <c r="N180" s="42"/>
      <c r="O180" s="42"/>
    </row>
    <row r="181" spans="1:15" ht="18">
      <c r="A181" s="398" t="s">
        <v>0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98"/>
    </row>
    <row r="182" spans="1:15" ht="18">
      <c r="A182" s="398" t="s">
        <v>35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</row>
    <row r="183" spans="1:15" ht="18">
      <c r="A183" s="399" t="s">
        <v>217</v>
      </c>
      <c r="B183" s="399"/>
      <c r="C183" s="399"/>
      <c r="D183" s="399"/>
      <c r="E183" s="399"/>
      <c r="F183" s="399"/>
      <c r="G183" s="399"/>
      <c r="H183" s="399"/>
      <c r="I183" s="399"/>
      <c r="J183" s="399"/>
      <c r="K183" s="399"/>
      <c r="L183" s="399"/>
      <c r="M183" s="399"/>
      <c r="N183" s="399"/>
      <c r="O183" s="399"/>
    </row>
    <row r="184" spans="1:15" ht="18">
      <c r="A184" s="399" t="s">
        <v>49</v>
      </c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</row>
    <row r="185" spans="1:15" ht="18">
      <c r="A185" s="400" t="s">
        <v>222</v>
      </c>
      <c r="B185" s="400"/>
      <c r="C185" s="400"/>
      <c r="D185" s="400"/>
      <c r="E185" s="400"/>
      <c r="F185" s="400"/>
      <c r="G185" s="400"/>
      <c r="H185" s="400"/>
      <c r="I185" s="400"/>
      <c r="J185" s="400"/>
      <c r="K185" s="400"/>
      <c r="L185" s="400"/>
      <c r="M185" s="400"/>
      <c r="N185" s="400"/>
      <c r="O185" s="400"/>
    </row>
    <row r="186" spans="1:15" ht="18">
      <c r="A186" s="43" t="s">
        <v>3</v>
      </c>
      <c r="B186" s="1" t="s">
        <v>4</v>
      </c>
      <c r="C186" s="2" t="s">
        <v>5</v>
      </c>
      <c r="D186" s="1" t="s">
        <v>6</v>
      </c>
      <c r="E186" s="2" t="s">
        <v>7</v>
      </c>
      <c r="F186" s="1" t="s">
        <v>8</v>
      </c>
      <c r="G186" s="328" t="s">
        <v>9</v>
      </c>
      <c r="H186" s="329"/>
      <c r="I186" s="329"/>
      <c r="J186" s="329"/>
      <c r="K186" s="329"/>
      <c r="L186" s="1" t="s">
        <v>10</v>
      </c>
      <c r="M186" s="1" t="s">
        <v>11</v>
      </c>
      <c r="N186" s="1" t="s">
        <v>12</v>
      </c>
      <c r="O186" s="3" t="s">
        <v>13</v>
      </c>
    </row>
    <row r="187" spans="1:15" ht="18">
      <c r="A187" s="49"/>
      <c r="B187" s="28"/>
      <c r="C187" s="331" t="s">
        <v>14</v>
      </c>
      <c r="D187" s="28"/>
      <c r="E187" s="331"/>
      <c r="F187" s="28" t="s">
        <v>15</v>
      </c>
      <c r="G187" s="1">
        <v>1</v>
      </c>
      <c r="H187" s="1">
        <v>2</v>
      </c>
      <c r="I187" s="1">
        <v>3</v>
      </c>
      <c r="J187" s="1">
        <v>4</v>
      </c>
      <c r="K187" s="43">
        <v>5</v>
      </c>
      <c r="L187" s="28" t="s">
        <v>7</v>
      </c>
      <c r="M187" s="28" t="s">
        <v>7</v>
      </c>
      <c r="N187" s="28" t="s">
        <v>16</v>
      </c>
      <c r="O187" s="51"/>
    </row>
    <row r="188" spans="1:15" ht="18">
      <c r="A188" s="6"/>
      <c r="B188" s="6" t="s">
        <v>56</v>
      </c>
      <c r="C188" s="6"/>
      <c r="D188" s="6"/>
      <c r="E188" s="339">
        <f>+E175</f>
        <v>335000</v>
      </c>
      <c r="F188" s="6"/>
      <c r="G188" s="6"/>
      <c r="H188" s="6"/>
      <c r="I188" s="6"/>
      <c r="J188" s="6"/>
      <c r="K188" s="6"/>
      <c r="L188" s="339">
        <f>L175</f>
        <v>14000</v>
      </c>
      <c r="M188" s="339">
        <f>+M175</f>
        <v>321000</v>
      </c>
      <c r="N188" s="6"/>
      <c r="O188" s="6"/>
    </row>
    <row r="189" spans="1:15" ht="27">
      <c r="A189" s="192">
        <v>11</v>
      </c>
      <c r="B189" s="142" t="s">
        <v>51</v>
      </c>
      <c r="C189" s="201" t="s">
        <v>71</v>
      </c>
      <c r="D189" s="152" t="s">
        <v>17</v>
      </c>
      <c r="E189" s="161">
        <v>70000</v>
      </c>
      <c r="F189" s="152" t="s">
        <v>223</v>
      </c>
      <c r="G189" s="191"/>
      <c r="H189" s="191"/>
      <c r="I189" s="191"/>
      <c r="J189" s="191"/>
      <c r="K189" s="155"/>
      <c r="L189" s="338"/>
      <c r="M189" s="197">
        <f>+E189-L189</f>
        <v>70000</v>
      </c>
      <c r="N189" s="156" t="s">
        <v>230</v>
      </c>
      <c r="O189" s="158"/>
    </row>
    <row r="190" spans="1:15" ht="27">
      <c r="A190" s="152">
        <v>12</v>
      </c>
      <c r="B190" s="142" t="s">
        <v>59</v>
      </c>
      <c r="C190" s="201" t="s">
        <v>71</v>
      </c>
      <c r="D190" s="152" t="s">
        <v>17</v>
      </c>
      <c r="E190" s="161">
        <v>100000</v>
      </c>
      <c r="F190" s="152" t="s">
        <v>223</v>
      </c>
      <c r="G190" s="159"/>
      <c r="H190" s="158"/>
      <c r="I190" s="160"/>
      <c r="J190" s="158"/>
      <c r="K190" s="155"/>
      <c r="L190" s="248"/>
      <c r="M190" s="168">
        <f>+E190-L190</f>
        <v>100000</v>
      </c>
      <c r="N190" s="156" t="s">
        <v>230</v>
      </c>
      <c r="O190" s="179"/>
    </row>
    <row r="191" spans="1:15" ht="27">
      <c r="A191" s="152">
        <v>13</v>
      </c>
      <c r="B191" s="142" t="s">
        <v>166</v>
      </c>
      <c r="C191" s="201" t="s">
        <v>71</v>
      </c>
      <c r="D191" s="152" t="s">
        <v>17</v>
      </c>
      <c r="E191" s="161">
        <f>80000-80000</f>
        <v>0</v>
      </c>
      <c r="F191" s="152" t="s">
        <v>223</v>
      </c>
      <c r="G191" s="159"/>
      <c r="H191" s="158"/>
      <c r="I191" s="160"/>
      <c r="J191" s="158"/>
      <c r="K191" s="155"/>
      <c r="L191" s="168"/>
      <c r="M191" s="168">
        <f>+E191-L191</f>
        <v>0</v>
      </c>
      <c r="N191" s="156" t="s">
        <v>230</v>
      </c>
      <c r="O191" s="153" t="s">
        <v>212</v>
      </c>
    </row>
    <row r="192" spans="1:15" ht="31.5">
      <c r="A192" s="152">
        <v>14</v>
      </c>
      <c r="B192" s="179" t="s">
        <v>236</v>
      </c>
      <c r="C192" s="201" t="s">
        <v>71</v>
      </c>
      <c r="D192" s="152" t="s">
        <v>17</v>
      </c>
      <c r="E192" s="198">
        <v>23400</v>
      </c>
      <c r="F192" s="152" t="s">
        <v>223</v>
      </c>
      <c r="G192" s="158"/>
      <c r="H192" s="158"/>
      <c r="I192" s="158"/>
      <c r="J192" s="158"/>
      <c r="K192" s="159"/>
      <c r="L192" s="247"/>
      <c r="M192" s="168">
        <f>E192</f>
        <v>23400</v>
      </c>
      <c r="N192" s="382" t="s">
        <v>225</v>
      </c>
      <c r="O192" s="381" t="s">
        <v>237</v>
      </c>
    </row>
    <row r="193" spans="1:15" ht="18">
      <c r="A193" s="152"/>
      <c r="B193" s="142"/>
      <c r="C193" s="201"/>
      <c r="D193" s="152"/>
      <c r="E193" s="161"/>
      <c r="F193" s="152"/>
      <c r="G193" s="159"/>
      <c r="H193" s="158"/>
      <c r="I193" s="160"/>
      <c r="J193" s="158"/>
      <c r="K193" s="155"/>
      <c r="L193" s="248"/>
      <c r="M193" s="168"/>
      <c r="N193" s="156"/>
      <c r="O193" s="158"/>
    </row>
    <row r="194" spans="1:15" ht="18">
      <c r="A194" s="152"/>
      <c r="B194" s="142"/>
      <c r="C194" s="201"/>
      <c r="D194" s="152"/>
      <c r="E194" s="161"/>
      <c r="F194" s="152"/>
      <c r="G194" s="159"/>
      <c r="H194" s="158"/>
      <c r="I194" s="160"/>
      <c r="J194" s="158"/>
      <c r="K194" s="155"/>
      <c r="L194" s="248"/>
      <c r="M194" s="168"/>
      <c r="N194" s="156"/>
      <c r="O194" s="158"/>
    </row>
    <row r="195" spans="1:15" ht="18">
      <c r="A195" s="152"/>
      <c r="B195" s="142"/>
      <c r="C195" s="201"/>
      <c r="D195" s="152"/>
      <c r="E195" s="161"/>
      <c r="F195" s="152"/>
      <c r="G195" s="159"/>
      <c r="H195" s="158"/>
      <c r="I195" s="160"/>
      <c r="J195" s="158"/>
      <c r="K195" s="155"/>
      <c r="L195" s="248"/>
      <c r="M195" s="168"/>
      <c r="N195" s="156"/>
      <c r="O195" s="158"/>
    </row>
    <row r="196" spans="1:15" ht="18">
      <c r="A196" s="152"/>
      <c r="B196" s="142"/>
      <c r="C196" s="201"/>
      <c r="D196" s="152"/>
      <c r="E196" s="161"/>
      <c r="F196" s="152"/>
      <c r="G196" s="159"/>
      <c r="H196" s="158"/>
      <c r="I196" s="160"/>
      <c r="J196" s="158"/>
      <c r="K196" s="155"/>
      <c r="L196" s="248"/>
      <c r="M196" s="168"/>
      <c r="N196" s="156"/>
      <c r="O196" s="158"/>
    </row>
    <row r="197" spans="1:15" ht="18">
      <c r="A197" s="152"/>
      <c r="B197" s="142"/>
      <c r="C197" s="201"/>
      <c r="D197" s="152"/>
      <c r="E197" s="161"/>
      <c r="F197" s="152"/>
      <c r="G197" s="159"/>
      <c r="H197" s="158"/>
      <c r="I197" s="160"/>
      <c r="J197" s="158"/>
      <c r="K197" s="155"/>
      <c r="L197" s="248"/>
      <c r="M197" s="168"/>
      <c r="N197" s="156"/>
      <c r="O197" s="158"/>
    </row>
    <row r="198" spans="1:15" ht="18">
      <c r="A198" s="152"/>
      <c r="B198" s="142"/>
      <c r="C198" s="214"/>
      <c r="D198" s="152"/>
      <c r="E198" s="161"/>
      <c r="F198" s="152"/>
      <c r="G198" s="159"/>
      <c r="H198" s="158"/>
      <c r="I198" s="160"/>
      <c r="J198" s="158"/>
      <c r="K198" s="155"/>
      <c r="L198" s="248"/>
      <c r="M198" s="168"/>
      <c r="N198" s="156"/>
      <c r="O198" s="142"/>
    </row>
    <row r="199" spans="1:15" ht="18">
      <c r="A199" s="217"/>
      <c r="B199" s="222"/>
      <c r="C199" s="215"/>
      <c r="D199" s="217"/>
      <c r="E199" s="198"/>
      <c r="F199" s="30"/>
      <c r="G199" s="31"/>
      <c r="H199" s="31"/>
      <c r="I199" s="31"/>
      <c r="J199" s="31"/>
      <c r="K199" s="38"/>
      <c r="L199" s="249"/>
      <c r="M199" s="220"/>
      <c r="N199" s="217"/>
      <c r="O199" s="217"/>
    </row>
    <row r="200" spans="1:15" ht="18">
      <c r="A200" s="76"/>
      <c r="B200" s="403" t="s">
        <v>55</v>
      </c>
      <c r="C200" s="404"/>
      <c r="D200" s="405"/>
      <c r="E200" s="75">
        <f>SUM(E188:E199)</f>
        <v>528400</v>
      </c>
      <c r="F200" s="406" t="s">
        <v>55</v>
      </c>
      <c r="G200" s="406"/>
      <c r="H200" s="406"/>
      <c r="I200" s="406"/>
      <c r="J200" s="406"/>
      <c r="K200" s="406"/>
      <c r="L200" s="75">
        <f>L175</f>
        <v>14000</v>
      </c>
      <c r="M200" s="75">
        <f>SUM(M188:M199)</f>
        <v>514400</v>
      </c>
      <c r="N200" s="130">
        <f>+E200-L200</f>
        <v>514400</v>
      </c>
      <c r="O200" s="132"/>
    </row>
    <row r="201" spans="1:15" ht="18">
      <c r="A201" s="86"/>
      <c r="B201" s="87"/>
      <c r="C201" s="87"/>
      <c r="D201" s="87"/>
      <c r="E201" s="88"/>
      <c r="F201" s="87"/>
      <c r="G201" s="87"/>
      <c r="H201" s="87"/>
      <c r="I201" s="87"/>
      <c r="J201" s="87"/>
      <c r="K201" s="87"/>
      <c r="L201" s="88"/>
      <c r="M201" s="88"/>
      <c r="N201" s="79"/>
      <c r="O201" s="330"/>
    </row>
    <row r="202" spans="1:15" ht="18">
      <c r="A202" s="86"/>
      <c r="B202" s="87"/>
      <c r="C202" s="87"/>
      <c r="D202" s="87"/>
      <c r="E202" s="88"/>
      <c r="F202" s="87"/>
      <c r="G202" s="87"/>
      <c r="H202" s="87"/>
      <c r="I202" s="87"/>
      <c r="J202" s="87"/>
      <c r="K202" s="87"/>
      <c r="L202" s="88"/>
      <c r="M202" s="88"/>
      <c r="N202" s="79"/>
      <c r="O202" s="330"/>
    </row>
    <row r="203" spans="1:15" ht="18">
      <c r="A203" s="19"/>
      <c r="B203" s="19" t="s">
        <v>21</v>
      </c>
      <c r="C203" s="396" t="s">
        <v>118</v>
      </c>
      <c r="D203" s="396"/>
      <c r="E203" s="396"/>
      <c r="F203" s="19" t="s">
        <v>95</v>
      </c>
      <c r="G203" s="19"/>
      <c r="H203" s="19"/>
      <c r="I203" s="19"/>
      <c r="J203" s="19"/>
      <c r="K203" s="19"/>
      <c r="L203" s="19" t="s">
        <v>24</v>
      </c>
      <c r="M203" s="19"/>
      <c r="N203" s="19"/>
      <c r="O203" s="19"/>
    </row>
    <row r="204" spans="1:15" ht="18">
      <c r="A204" s="19"/>
      <c r="B204" s="19" t="s">
        <v>25</v>
      </c>
      <c r="C204" s="111" t="s">
        <v>75</v>
      </c>
      <c r="D204" s="111"/>
      <c r="E204" s="111"/>
      <c r="F204" s="19" t="s">
        <v>27</v>
      </c>
      <c r="G204" s="19"/>
      <c r="H204" s="19"/>
      <c r="I204" s="19"/>
      <c r="J204" s="19"/>
      <c r="K204" s="19"/>
      <c r="L204" s="19" t="s">
        <v>28</v>
      </c>
      <c r="M204" s="19"/>
      <c r="N204" s="19"/>
      <c r="O204" s="19"/>
    </row>
    <row r="205" spans="1:15" ht="18">
      <c r="A205" s="19"/>
      <c r="B205" s="19" t="s">
        <v>29</v>
      </c>
      <c r="C205" s="111" t="s">
        <v>74</v>
      </c>
      <c r="D205" s="111"/>
      <c r="E205" s="111"/>
      <c r="F205" s="19" t="s">
        <v>31</v>
      </c>
      <c r="G205" s="19"/>
      <c r="H205" s="19"/>
      <c r="I205" s="19"/>
      <c r="J205" s="19"/>
      <c r="K205" s="19"/>
      <c r="L205" s="397" t="s">
        <v>32</v>
      </c>
      <c r="M205" s="397"/>
      <c r="N205" s="397"/>
      <c r="O205" s="397"/>
    </row>
    <row r="206" spans="1:15" ht="18">
      <c r="A206" s="19"/>
      <c r="B206" s="19"/>
      <c r="C206" s="111" t="s">
        <v>76</v>
      </c>
      <c r="D206" s="111"/>
      <c r="E206" s="111"/>
      <c r="F206" s="19"/>
      <c r="G206" s="19"/>
      <c r="H206" s="19"/>
      <c r="I206" s="19"/>
      <c r="J206" s="19"/>
      <c r="K206" s="19"/>
      <c r="L206" s="330"/>
      <c r="M206" s="330"/>
      <c r="N206" s="330"/>
      <c r="O206" s="330"/>
    </row>
    <row r="207" spans="1:15" ht="18">
      <c r="A207" s="19"/>
      <c r="B207" s="19"/>
      <c r="C207" s="19"/>
      <c r="D207" s="19"/>
      <c r="E207" s="36"/>
      <c r="F207" s="19"/>
      <c r="G207" s="19"/>
      <c r="H207" s="19"/>
      <c r="I207" s="19"/>
      <c r="J207" s="19"/>
      <c r="K207" s="19"/>
      <c r="L207" s="330"/>
      <c r="M207" s="330"/>
      <c r="N207" s="330"/>
      <c r="O207" s="330"/>
    </row>
    <row r="208" spans="1:15" ht="18">
      <c r="A208" s="19"/>
      <c r="B208" s="19"/>
      <c r="C208" s="19"/>
      <c r="D208" s="19"/>
      <c r="E208" s="36"/>
      <c r="F208" s="19"/>
      <c r="G208" s="19"/>
      <c r="H208" s="19"/>
      <c r="I208" s="19"/>
      <c r="J208" s="19"/>
      <c r="K208" s="19"/>
      <c r="L208" s="42"/>
      <c r="M208" s="42"/>
      <c r="N208" s="42"/>
      <c r="O208" s="42"/>
    </row>
  </sheetData>
  <mergeCells count="74">
    <mergeCell ref="A182:O182"/>
    <mergeCell ref="A158:O158"/>
    <mergeCell ref="A132:O132"/>
    <mergeCell ref="A181:O181"/>
    <mergeCell ref="F148:K148"/>
    <mergeCell ref="C152:E152"/>
    <mergeCell ref="L154:O154"/>
    <mergeCell ref="A161:O161"/>
    <mergeCell ref="A162:O162"/>
    <mergeCell ref="C177:E177"/>
    <mergeCell ref="L179:O179"/>
    <mergeCell ref="B175:D175"/>
    <mergeCell ref="F175:K175"/>
    <mergeCell ref="C203:E203"/>
    <mergeCell ref="L205:O205"/>
    <mergeCell ref="A183:O183"/>
    <mergeCell ref="A184:O184"/>
    <mergeCell ref="A185:O185"/>
    <mergeCell ref="B200:D200"/>
    <mergeCell ref="F200:K200"/>
    <mergeCell ref="L102:O102"/>
    <mergeCell ref="A80:O80"/>
    <mergeCell ref="A81:O81"/>
    <mergeCell ref="B96:D96"/>
    <mergeCell ref="F96:K96"/>
    <mergeCell ref="C100:E100"/>
    <mergeCell ref="C43:E43"/>
    <mergeCell ref="L45:O45"/>
    <mergeCell ref="A77:O77"/>
    <mergeCell ref="A78:O78"/>
    <mergeCell ref="A79:O79"/>
    <mergeCell ref="A27:O27"/>
    <mergeCell ref="A28:O28"/>
    <mergeCell ref="A29:O29"/>
    <mergeCell ref="G30:K30"/>
    <mergeCell ref="B39:D39"/>
    <mergeCell ref="F39:K39"/>
    <mergeCell ref="C21:E21"/>
    <mergeCell ref="A1:O1"/>
    <mergeCell ref="A2:O2"/>
    <mergeCell ref="A3:O3"/>
    <mergeCell ref="A4:O4"/>
    <mergeCell ref="A5:O5"/>
    <mergeCell ref="G6:K6"/>
    <mergeCell ref="B19:D19"/>
    <mergeCell ref="F19:K19"/>
    <mergeCell ref="A109:O109"/>
    <mergeCell ref="L23:O23"/>
    <mergeCell ref="A54:O54"/>
    <mergeCell ref="A55:O55"/>
    <mergeCell ref="A56:O56"/>
    <mergeCell ref="A57:O57"/>
    <mergeCell ref="A58:O58"/>
    <mergeCell ref="C73:E73"/>
    <mergeCell ref="L75:O75"/>
    <mergeCell ref="A106:O106"/>
    <mergeCell ref="A107:O107"/>
    <mergeCell ref="A108:O108"/>
    <mergeCell ref="B71:D71"/>
    <mergeCell ref="F71:K71"/>
    <mergeCell ref="A25:O25"/>
    <mergeCell ref="A26:O26"/>
    <mergeCell ref="A110:O110"/>
    <mergeCell ref="C125:E125"/>
    <mergeCell ref="L127:O127"/>
    <mergeCell ref="A159:O159"/>
    <mergeCell ref="A160:O160"/>
    <mergeCell ref="B123:D123"/>
    <mergeCell ref="F123:K123"/>
    <mergeCell ref="A133:O133"/>
    <mergeCell ref="B148:D148"/>
    <mergeCell ref="A131:O131"/>
    <mergeCell ref="A130:O130"/>
    <mergeCell ref="A129:O129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34" workbookViewId="0">
      <selection activeCell="A63" sqref="A63:O63"/>
    </sheetView>
  </sheetViews>
  <sheetFormatPr defaultRowHeight="14.25"/>
  <cols>
    <col min="1" max="1" width="4.625" customWidth="1"/>
    <col min="2" max="2" width="31.375" customWidth="1"/>
    <col min="3" max="6" width="10.375" customWidth="1"/>
    <col min="7" max="11" width="3.375" customWidth="1"/>
    <col min="12" max="13" width="10" customWidth="1"/>
    <col min="14" max="14" width="11.25" customWidth="1"/>
    <col min="15" max="15" width="8.375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52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232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5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4" t="s">
        <v>7</v>
      </c>
      <c r="M7" s="4" t="s">
        <v>7</v>
      </c>
      <c r="N7" s="4" t="s">
        <v>16</v>
      </c>
      <c r="O7" s="8"/>
    </row>
    <row r="8" spans="1:15" s="151" customFormat="1" ht="31.5">
      <c r="A8" s="223">
        <v>1</v>
      </c>
      <c r="B8" s="153" t="s">
        <v>192</v>
      </c>
      <c r="C8" s="224" t="s">
        <v>72</v>
      </c>
      <c r="D8" s="223" t="s">
        <v>17</v>
      </c>
      <c r="E8" s="225">
        <v>10000</v>
      </c>
      <c r="F8" s="152" t="s">
        <v>223</v>
      </c>
      <c r="G8" s="226"/>
      <c r="H8" s="163"/>
      <c r="I8" s="183"/>
      <c r="J8" s="163"/>
      <c r="K8" s="155"/>
      <c r="L8" s="149"/>
      <c r="M8" s="149">
        <f>+E8-L8</f>
        <v>10000</v>
      </c>
      <c r="N8" s="156" t="s">
        <v>224</v>
      </c>
      <c r="O8" s="227"/>
    </row>
    <row r="9" spans="1:15" s="151" customFormat="1" ht="24">
      <c r="A9" s="141">
        <f>A8+1</f>
        <v>2</v>
      </c>
      <c r="B9" s="153" t="s">
        <v>193</v>
      </c>
      <c r="C9" s="224" t="s">
        <v>72</v>
      </c>
      <c r="D9" s="141" t="s">
        <v>17</v>
      </c>
      <c r="E9" s="144">
        <v>12000</v>
      </c>
      <c r="F9" s="152" t="s">
        <v>223</v>
      </c>
      <c r="G9" s="145"/>
      <c r="H9" s="146"/>
      <c r="I9" s="147"/>
      <c r="J9" s="146"/>
      <c r="K9" s="155"/>
      <c r="L9" s="149"/>
      <c r="M9" s="149">
        <f>+E9-L9</f>
        <v>12000</v>
      </c>
      <c r="N9" s="156" t="s">
        <v>224</v>
      </c>
      <c r="O9" s="146"/>
    </row>
    <row r="10" spans="1:15" s="151" customFormat="1" ht="24">
      <c r="A10" s="141">
        <v>3</v>
      </c>
      <c r="B10" s="153" t="s">
        <v>194</v>
      </c>
      <c r="C10" s="224" t="s">
        <v>72</v>
      </c>
      <c r="D10" s="141" t="s">
        <v>17</v>
      </c>
      <c r="E10" s="144">
        <v>300000</v>
      </c>
      <c r="F10" s="152" t="s">
        <v>223</v>
      </c>
      <c r="G10" s="145"/>
      <c r="H10" s="146"/>
      <c r="I10" s="147"/>
      <c r="J10" s="146"/>
      <c r="K10" s="155"/>
      <c r="L10" s="228"/>
      <c r="M10" s="149">
        <f>+E10-L10</f>
        <v>300000</v>
      </c>
      <c r="N10" s="156" t="s">
        <v>224</v>
      </c>
      <c r="O10" s="146"/>
    </row>
    <row r="11" spans="1:15" s="234" customFormat="1" ht="18">
      <c r="A11" s="152"/>
      <c r="B11" s="229"/>
      <c r="C11" s="224"/>
      <c r="D11" s="141"/>
      <c r="E11" s="230"/>
      <c r="F11" s="141"/>
      <c r="G11" s="231"/>
      <c r="H11" s="190"/>
      <c r="I11" s="232"/>
      <c r="J11" s="190"/>
      <c r="K11" s="155"/>
      <c r="L11" s="230"/>
      <c r="M11" s="149"/>
      <c r="N11" s="141"/>
      <c r="O11" s="233"/>
    </row>
    <row r="12" spans="1:15">
      <c r="A12" s="60"/>
      <c r="B12" s="60"/>
      <c r="C12" s="60"/>
      <c r="D12" s="60"/>
      <c r="E12" s="139"/>
      <c r="F12" s="60"/>
      <c r="G12" s="60"/>
      <c r="H12" s="60"/>
      <c r="I12" s="60"/>
      <c r="J12" s="60"/>
      <c r="K12" s="60"/>
      <c r="L12" s="60"/>
      <c r="M12" s="60"/>
      <c r="N12" s="60"/>
      <c r="O12" s="59"/>
    </row>
    <row r="13" spans="1:15">
      <c r="A13" s="60"/>
      <c r="B13" s="60"/>
      <c r="C13" s="60"/>
      <c r="D13" s="60"/>
      <c r="E13" s="139"/>
      <c r="F13" s="60"/>
      <c r="G13" s="60"/>
      <c r="H13" s="60"/>
      <c r="I13" s="60"/>
      <c r="J13" s="60"/>
      <c r="K13" s="60"/>
      <c r="L13" s="60"/>
      <c r="M13" s="60"/>
      <c r="N13" s="60"/>
      <c r="O13" s="59"/>
    </row>
    <row r="14" spans="1:15" ht="18">
      <c r="A14" s="16"/>
      <c r="B14" s="16"/>
      <c r="C14" s="16"/>
      <c r="D14" s="20"/>
      <c r="E14" s="17"/>
      <c r="F14" s="16"/>
      <c r="G14" s="18"/>
      <c r="H14" s="16"/>
      <c r="I14" s="19"/>
      <c r="J14" s="16"/>
      <c r="K14" s="20"/>
      <c r="L14" s="16"/>
      <c r="M14" s="16"/>
      <c r="N14" s="20"/>
      <c r="O14" s="16"/>
    </row>
    <row r="15" spans="1:15" ht="18">
      <c r="A15" s="16"/>
      <c r="B15" s="16"/>
      <c r="C15" s="16"/>
      <c r="D15" s="16"/>
      <c r="E15" s="17"/>
      <c r="F15" s="16"/>
      <c r="G15" s="18"/>
      <c r="H15" s="16"/>
      <c r="I15" s="19"/>
      <c r="J15" s="16"/>
      <c r="K15" s="20"/>
      <c r="L15" s="16"/>
      <c r="M15" s="16"/>
      <c r="N15" s="16"/>
      <c r="O15" s="16"/>
    </row>
    <row r="16" spans="1:15" ht="18">
      <c r="A16" s="16"/>
      <c r="C16" s="16"/>
      <c r="D16" s="16"/>
      <c r="E16" s="17"/>
      <c r="F16" s="16"/>
      <c r="G16" s="18"/>
      <c r="H16" s="16"/>
      <c r="I16" s="19"/>
      <c r="J16" s="16"/>
      <c r="K16" s="20"/>
      <c r="L16" s="16"/>
      <c r="M16" s="16"/>
      <c r="N16" s="16"/>
      <c r="O16" s="16"/>
    </row>
    <row r="17" spans="1:15" ht="18">
      <c r="A17" s="16"/>
      <c r="B17" s="16"/>
      <c r="C17" s="16"/>
      <c r="D17" s="16"/>
      <c r="E17" s="17"/>
      <c r="F17" s="16"/>
      <c r="G17" s="18"/>
      <c r="H17" s="16"/>
      <c r="I17" s="19"/>
      <c r="J17" s="16"/>
      <c r="K17" s="20"/>
      <c r="L17" s="16"/>
      <c r="M17" s="16"/>
      <c r="N17" s="16"/>
      <c r="O17" s="16"/>
    </row>
    <row r="18" spans="1:15" ht="18">
      <c r="A18" s="16"/>
      <c r="B18" s="16"/>
      <c r="C18" s="16"/>
      <c r="D18" s="16"/>
      <c r="E18" s="17"/>
      <c r="F18" s="16"/>
      <c r="G18" s="18"/>
      <c r="H18" s="16"/>
      <c r="I18" s="19"/>
      <c r="J18" s="16"/>
      <c r="K18" s="20"/>
      <c r="L18" s="16"/>
      <c r="M18" s="16"/>
      <c r="N18" s="16"/>
      <c r="O18" s="16"/>
    </row>
    <row r="19" spans="1:15" ht="18">
      <c r="A19" s="38"/>
      <c r="B19" s="38"/>
      <c r="C19" s="38"/>
      <c r="D19" s="38"/>
      <c r="E19" s="31"/>
      <c r="F19" s="38"/>
      <c r="G19" s="32"/>
      <c r="H19" s="38"/>
      <c r="I19" s="40"/>
      <c r="J19" s="38"/>
      <c r="K19" s="29"/>
      <c r="L19" s="38"/>
      <c r="M19" s="38"/>
      <c r="N19" s="38"/>
      <c r="O19" s="38"/>
    </row>
    <row r="20" spans="1:15" ht="18">
      <c r="A20" s="76"/>
      <c r="B20" s="403" t="s">
        <v>55</v>
      </c>
      <c r="C20" s="404"/>
      <c r="D20" s="405"/>
      <c r="E20" s="75">
        <f>SUM(E8:E19)</f>
        <v>322000</v>
      </c>
      <c r="F20" s="406" t="s">
        <v>55</v>
      </c>
      <c r="G20" s="406"/>
      <c r="H20" s="406"/>
      <c r="I20" s="406"/>
      <c r="J20" s="406"/>
      <c r="K20" s="406"/>
      <c r="L20" s="75">
        <f>SUM(L8:L19)</f>
        <v>0</v>
      </c>
      <c r="M20" s="75">
        <f>SUM(M8:M19)</f>
        <v>322000</v>
      </c>
      <c r="N20" s="105">
        <f>+E20-L20</f>
        <v>322000</v>
      </c>
      <c r="O20" s="84"/>
    </row>
    <row r="21" spans="1:15" ht="18">
      <c r="A21" s="19"/>
      <c r="B21" s="19"/>
      <c r="C21" s="19"/>
      <c r="D21" s="19"/>
      <c r="E21" s="36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8">
      <c r="A22" s="19"/>
      <c r="B22" s="19"/>
      <c r="C22" s="19"/>
      <c r="D22" s="19"/>
      <c r="E22" s="36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8">
      <c r="A23" s="19"/>
      <c r="B23" s="19"/>
      <c r="C23" s="19"/>
      <c r="D23" s="19"/>
      <c r="E23" s="36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8">
      <c r="A24" s="19"/>
      <c r="B24" s="19"/>
      <c r="C24" s="19"/>
      <c r="D24" s="19"/>
      <c r="E24" s="36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8">
      <c r="A25" s="19"/>
      <c r="B25" s="19" t="s">
        <v>21</v>
      </c>
      <c r="C25" s="396" t="s">
        <v>105</v>
      </c>
      <c r="D25" s="396"/>
      <c r="E25" s="396"/>
      <c r="F25" s="19" t="s">
        <v>23</v>
      </c>
      <c r="G25" s="19"/>
      <c r="H25" s="19"/>
      <c r="I25" s="19"/>
      <c r="J25" s="19"/>
      <c r="K25" s="19"/>
      <c r="L25" s="19" t="s">
        <v>24</v>
      </c>
      <c r="M25" s="19"/>
      <c r="N25" s="19"/>
      <c r="O25" s="19"/>
    </row>
    <row r="26" spans="1:15" ht="18">
      <c r="A26" s="19"/>
      <c r="B26" s="19" t="s">
        <v>25</v>
      </c>
      <c r="C26" s="111" t="s">
        <v>75</v>
      </c>
      <c r="D26" s="19"/>
      <c r="E26" s="19"/>
      <c r="F26" s="19" t="s">
        <v>27</v>
      </c>
      <c r="G26" s="19"/>
      <c r="H26" s="19"/>
      <c r="I26" s="19"/>
      <c r="J26" s="19"/>
      <c r="K26" s="19"/>
      <c r="L26" s="19" t="s">
        <v>28</v>
      </c>
      <c r="M26" s="19"/>
      <c r="N26" s="19"/>
      <c r="O26" s="19"/>
    </row>
    <row r="27" spans="1:15" ht="18">
      <c r="A27" s="19"/>
      <c r="B27" s="19" t="s">
        <v>29</v>
      </c>
      <c r="C27" s="111" t="s">
        <v>74</v>
      </c>
      <c r="D27" s="19"/>
      <c r="E27" s="36"/>
      <c r="F27" s="19" t="s">
        <v>31</v>
      </c>
      <c r="G27" s="19"/>
      <c r="H27" s="19"/>
      <c r="I27" s="19"/>
      <c r="J27" s="19"/>
      <c r="K27" s="19"/>
      <c r="L27" s="397" t="s">
        <v>32</v>
      </c>
      <c r="M27" s="397"/>
      <c r="N27" s="397"/>
      <c r="O27" s="397"/>
    </row>
    <row r="28" spans="1:15" ht="18">
      <c r="A28" s="19"/>
      <c r="B28" s="19"/>
      <c r="C28" s="111" t="s">
        <v>76</v>
      </c>
      <c r="D28" s="19"/>
      <c r="E28" s="36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8">
      <c r="A29" s="19"/>
      <c r="B29" s="19"/>
      <c r="C29" s="19"/>
      <c r="D29" s="19"/>
      <c r="E29" s="36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8">
      <c r="A30" s="19"/>
      <c r="B30" s="19"/>
      <c r="C30" s="19"/>
      <c r="D30" s="19"/>
      <c r="E30" s="36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8">
      <c r="A31" s="398" t="s">
        <v>0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</row>
    <row r="32" spans="1:15" ht="18">
      <c r="A32" s="398" t="s">
        <v>33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</row>
    <row r="33" spans="1:15" ht="18">
      <c r="A33" s="399" t="s">
        <v>217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</row>
    <row r="34" spans="1:15" ht="18">
      <c r="A34" s="399" t="s">
        <v>52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</row>
    <row r="35" spans="1:15" ht="18">
      <c r="A35" s="400" t="s">
        <v>233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</row>
    <row r="36" spans="1:15" ht="18">
      <c r="A36" s="43" t="s">
        <v>3</v>
      </c>
      <c r="B36" s="1" t="s">
        <v>4</v>
      </c>
      <c r="C36" s="2" t="s">
        <v>5</v>
      </c>
      <c r="D36" s="1" t="s">
        <v>6</v>
      </c>
      <c r="E36" s="2" t="s">
        <v>7</v>
      </c>
      <c r="F36" s="1" t="s">
        <v>8</v>
      </c>
      <c r="G36" s="401" t="s">
        <v>9</v>
      </c>
      <c r="H36" s="402"/>
      <c r="I36" s="402"/>
      <c r="J36" s="402"/>
      <c r="K36" s="402"/>
      <c r="L36" s="1" t="s">
        <v>10</v>
      </c>
      <c r="M36" s="1" t="s">
        <v>11</v>
      </c>
      <c r="N36" s="1" t="s">
        <v>12</v>
      </c>
      <c r="O36" s="3" t="s">
        <v>13</v>
      </c>
    </row>
    <row r="37" spans="1:15" ht="18">
      <c r="A37" s="44"/>
      <c r="B37" s="4"/>
      <c r="C37" s="5" t="s">
        <v>14</v>
      </c>
      <c r="D37" s="4"/>
      <c r="E37" s="5"/>
      <c r="F37" s="4" t="s">
        <v>15</v>
      </c>
      <c r="G37" s="6">
        <v>1</v>
      </c>
      <c r="H37" s="6">
        <v>2</v>
      </c>
      <c r="I37" s="6">
        <v>3</v>
      </c>
      <c r="J37" s="6">
        <v>4</v>
      </c>
      <c r="K37" s="7">
        <v>5</v>
      </c>
      <c r="L37" s="4" t="s">
        <v>7</v>
      </c>
      <c r="M37" s="4" t="s">
        <v>7</v>
      </c>
      <c r="N37" s="4" t="s">
        <v>16</v>
      </c>
      <c r="O37" s="8"/>
    </row>
    <row r="38" spans="1:15" s="157" customFormat="1" ht="31.5">
      <c r="A38" s="162">
        <v>1</v>
      </c>
      <c r="B38" s="153" t="s">
        <v>192</v>
      </c>
      <c r="C38" s="224" t="s">
        <v>72</v>
      </c>
      <c r="D38" s="223" t="s">
        <v>17</v>
      </c>
      <c r="E38" s="225">
        <v>10000</v>
      </c>
      <c r="F38" s="152" t="s">
        <v>223</v>
      </c>
      <c r="G38" s="203"/>
      <c r="H38" s="167"/>
      <c r="I38" s="166"/>
      <c r="J38" s="167"/>
      <c r="K38" s="155"/>
      <c r="L38" s="168"/>
      <c r="M38" s="168">
        <f>+E38-L38</f>
        <v>10000</v>
      </c>
      <c r="N38" s="156" t="s">
        <v>225</v>
      </c>
      <c r="O38" s="235"/>
    </row>
    <row r="39" spans="1:15" s="157" customFormat="1" ht="36">
      <c r="A39" s="152">
        <f>A38+1</f>
        <v>2</v>
      </c>
      <c r="B39" s="153" t="s">
        <v>193</v>
      </c>
      <c r="C39" s="224" t="s">
        <v>72</v>
      </c>
      <c r="D39" s="141" t="s">
        <v>17</v>
      </c>
      <c r="E39" s="144">
        <f>12000+121740</f>
        <v>133740</v>
      </c>
      <c r="F39" s="152" t="s">
        <v>223</v>
      </c>
      <c r="G39" s="159"/>
      <c r="H39" s="158"/>
      <c r="I39" s="160"/>
      <c r="J39" s="158"/>
      <c r="K39" s="155"/>
      <c r="L39" s="168"/>
      <c r="M39" s="168">
        <f>+E39-L39</f>
        <v>133740</v>
      </c>
      <c r="N39" s="156" t="s">
        <v>225</v>
      </c>
      <c r="O39" s="146" t="s">
        <v>242</v>
      </c>
    </row>
    <row r="40" spans="1:15" s="157" customFormat="1" ht="24">
      <c r="A40" s="152">
        <v>3</v>
      </c>
      <c r="B40" s="153" t="s">
        <v>194</v>
      </c>
      <c r="C40" s="224" t="s">
        <v>72</v>
      </c>
      <c r="D40" s="141" t="s">
        <v>17</v>
      </c>
      <c r="E40" s="144">
        <v>300000</v>
      </c>
      <c r="F40" s="152" t="s">
        <v>223</v>
      </c>
      <c r="G40" s="159"/>
      <c r="H40" s="158"/>
      <c r="I40" s="160"/>
      <c r="J40" s="158"/>
      <c r="K40" s="155"/>
      <c r="L40" s="236"/>
      <c r="M40" s="168">
        <f>+E40-L40</f>
        <v>300000</v>
      </c>
      <c r="N40" s="156" t="s">
        <v>225</v>
      </c>
      <c r="O40" s="158"/>
    </row>
    <row r="41" spans="1:15" s="234" customFormat="1" ht="18">
      <c r="A41" s="152"/>
      <c r="B41" s="229"/>
      <c r="C41" s="224"/>
      <c r="D41" s="141"/>
      <c r="E41" s="230"/>
      <c r="F41" s="141"/>
      <c r="G41" s="231"/>
      <c r="H41" s="190"/>
      <c r="I41" s="232"/>
      <c r="J41" s="190"/>
      <c r="K41" s="155"/>
      <c r="L41" s="230"/>
      <c r="M41" s="168"/>
      <c r="N41" s="156"/>
      <c r="O41" s="233"/>
    </row>
    <row r="42" spans="1:15" ht="18">
      <c r="A42" s="15"/>
      <c r="B42" s="50"/>
      <c r="C42" s="57"/>
      <c r="D42" s="15"/>
      <c r="E42" s="17"/>
      <c r="F42" s="15"/>
      <c r="G42" s="18"/>
      <c r="H42" s="16"/>
      <c r="I42" s="19"/>
      <c r="J42" s="16"/>
      <c r="K42" s="20"/>
      <c r="L42" s="60"/>
      <c r="M42" s="60"/>
      <c r="N42" s="22"/>
      <c r="O42" s="25"/>
    </row>
    <row r="43" spans="1:15" ht="18">
      <c r="A43" s="16"/>
      <c r="B43" s="16"/>
      <c r="C43" s="55"/>
      <c r="D43" s="16"/>
      <c r="E43" s="37"/>
      <c r="F43" s="16"/>
      <c r="G43" s="18"/>
      <c r="H43" s="16"/>
      <c r="I43" s="19"/>
      <c r="J43" s="16"/>
      <c r="K43" s="68"/>
      <c r="L43" s="16"/>
      <c r="M43" s="23"/>
      <c r="N43" s="16"/>
      <c r="O43" s="16"/>
    </row>
    <row r="44" spans="1:15" ht="18">
      <c r="A44" s="16"/>
      <c r="B44" s="16"/>
      <c r="C44" s="16"/>
      <c r="D44" s="16"/>
      <c r="E44" s="37"/>
      <c r="F44" s="16"/>
      <c r="G44" s="18"/>
      <c r="H44" s="16"/>
      <c r="I44" s="19"/>
      <c r="J44" s="16"/>
      <c r="K44" s="20"/>
      <c r="L44" s="16"/>
      <c r="M44" s="16"/>
      <c r="N44" s="16"/>
      <c r="O44" s="16"/>
    </row>
    <row r="45" spans="1:15" ht="18">
      <c r="A45" s="16"/>
      <c r="B45" s="16"/>
      <c r="C45" s="16"/>
      <c r="D45" s="16"/>
      <c r="E45" s="37"/>
      <c r="F45" s="16"/>
      <c r="G45" s="18"/>
      <c r="H45" s="16"/>
      <c r="I45" s="19"/>
      <c r="J45" s="16"/>
      <c r="K45" s="20"/>
      <c r="L45" s="16"/>
      <c r="M45" s="16"/>
      <c r="N45" s="16"/>
      <c r="O45" s="16"/>
    </row>
    <row r="46" spans="1:15" ht="18">
      <c r="A46" s="16"/>
      <c r="B46" s="16"/>
      <c r="C46" s="16"/>
      <c r="D46" s="16"/>
      <c r="E46" s="37"/>
      <c r="F46" s="16"/>
      <c r="G46" s="18"/>
      <c r="H46" s="16"/>
      <c r="I46" s="19"/>
      <c r="J46" s="16"/>
      <c r="K46" s="20"/>
      <c r="L46" s="16"/>
      <c r="M46" s="16"/>
      <c r="N46" s="16"/>
      <c r="O46" s="16"/>
    </row>
    <row r="47" spans="1:15" ht="18">
      <c r="A47" s="16"/>
      <c r="B47" s="16"/>
      <c r="C47" s="16"/>
      <c r="D47" s="16"/>
      <c r="E47" s="37"/>
      <c r="F47" s="16"/>
      <c r="G47" s="18"/>
      <c r="H47" s="16"/>
      <c r="I47" s="19"/>
      <c r="J47" s="16"/>
      <c r="K47" s="20"/>
      <c r="L47" s="16"/>
      <c r="M47" s="16"/>
      <c r="N47" s="16"/>
      <c r="O47" s="16"/>
    </row>
    <row r="48" spans="1:15" ht="18">
      <c r="A48" s="16"/>
      <c r="B48" s="16"/>
      <c r="C48" s="16"/>
      <c r="D48" s="16"/>
      <c r="E48" s="37"/>
      <c r="F48" s="16"/>
      <c r="G48" s="18"/>
      <c r="H48" s="16"/>
      <c r="I48" s="19"/>
      <c r="J48" s="16"/>
      <c r="K48" s="20"/>
      <c r="L48" s="16"/>
      <c r="M48" s="16"/>
      <c r="N48" s="16"/>
      <c r="O48" s="16"/>
    </row>
    <row r="49" spans="1:15" ht="18">
      <c r="A49" s="38"/>
      <c r="B49" s="38"/>
      <c r="C49" s="38"/>
      <c r="D49" s="38"/>
      <c r="E49" s="39"/>
      <c r="F49" s="38"/>
      <c r="G49" s="32"/>
      <c r="H49" s="38"/>
      <c r="I49" s="40"/>
      <c r="J49" s="38"/>
      <c r="K49" s="29"/>
      <c r="L49" s="38"/>
      <c r="M49" s="38"/>
      <c r="N49" s="38"/>
      <c r="O49" s="38"/>
    </row>
    <row r="50" spans="1:15" ht="18">
      <c r="A50" s="76"/>
      <c r="B50" s="403" t="s">
        <v>55</v>
      </c>
      <c r="C50" s="404"/>
      <c r="D50" s="405"/>
      <c r="E50" s="75">
        <f>SUM(E38:E49)</f>
        <v>443740</v>
      </c>
      <c r="F50" s="406" t="s">
        <v>55</v>
      </c>
      <c r="G50" s="406"/>
      <c r="H50" s="406"/>
      <c r="I50" s="406"/>
      <c r="J50" s="406"/>
      <c r="K50" s="406"/>
      <c r="L50" s="75">
        <f>SUM(L38:L49)</f>
        <v>0</v>
      </c>
      <c r="M50" s="75">
        <f>SUM(M38:M49)</f>
        <v>443740</v>
      </c>
      <c r="N50" s="105">
        <f>+E50-L50</f>
        <v>443740</v>
      </c>
      <c r="O50" s="84"/>
    </row>
    <row r="51" spans="1:15" ht="18">
      <c r="A51" s="19"/>
      <c r="B51" s="19"/>
      <c r="C51" s="19"/>
      <c r="D51" s="19"/>
      <c r="E51" s="36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>
      <c r="A52" s="19"/>
      <c r="B52" s="19"/>
      <c r="C52" s="19"/>
      <c r="D52" s="19"/>
      <c r="E52" s="36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>
      <c r="A53" s="19"/>
      <c r="B53" s="19"/>
      <c r="C53" s="19"/>
      <c r="D53" s="19"/>
      <c r="E53" s="36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>
      <c r="A54" s="19"/>
      <c r="B54" s="19" t="s">
        <v>21</v>
      </c>
      <c r="C54" s="396" t="s">
        <v>105</v>
      </c>
      <c r="D54" s="396"/>
      <c r="E54" s="396"/>
      <c r="F54" s="19" t="s">
        <v>23</v>
      </c>
      <c r="G54" s="19"/>
      <c r="H54" s="19"/>
      <c r="I54" s="19"/>
      <c r="J54" s="19"/>
      <c r="K54" s="19"/>
      <c r="L54" s="19" t="s">
        <v>24</v>
      </c>
      <c r="M54" s="19"/>
      <c r="N54" s="19"/>
      <c r="O54" s="19"/>
    </row>
    <row r="55" spans="1:15" ht="18">
      <c r="A55" s="19"/>
      <c r="B55" s="19" t="s">
        <v>25</v>
      </c>
      <c r="C55" s="111" t="s">
        <v>75</v>
      </c>
      <c r="D55" s="111"/>
      <c r="E55" s="111"/>
      <c r="F55" s="19" t="s">
        <v>27</v>
      </c>
      <c r="G55" s="19"/>
      <c r="H55" s="19"/>
      <c r="I55" s="19"/>
      <c r="J55" s="19"/>
      <c r="K55" s="19"/>
      <c r="L55" s="19" t="s">
        <v>28</v>
      </c>
      <c r="M55" s="19"/>
      <c r="N55" s="19"/>
      <c r="O55" s="19"/>
    </row>
    <row r="56" spans="1:15" ht="18">
      <c r="A56" s="19"/>
      <c r="B56" s="19" t="s">
        <v>29</v>
      </c>
      <c r="C56" s="111" t="s">
        <v>74</v>
      </c>
      <c r="D56" s="111"/>
      <c r="E56" s="111"/>
      <c r="F56" s="19" t="s">
        <v>31</v>
      </c>
      <c r="G56" s="19"/>
      <c r="H56" s="19"/>
      <c r="I56" s="19"/>
      <c r="J56" s="19"/>
      <c r="K56" s="19"/>
      <c r="L56" s="397" t="s">
        <v>32</v>
      </c>
      <c r="M56" s="397"/>
      <c r="N56" s="397"/>
      <c r="O56" s="397"/>
    </row>
    <row r="57" spans="1:15" ht="18">
      <c r="A57" s="19"/>
      <c r="B57" s="19"/>
      <c r="C57" s="111" t="s">
        <v>76</v>
      </c>
      <c r="D57" s="111"/>
      <c r="E57" s="111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>
      <c r="A58" s="19"/>
      <c r="B58" s="19"/>
      <c r="C58" s="19"/>
      <c r="D58" s="19"/>
      <c r="E58" s="36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>
      <c r="A59" s="19"/>
      <c r="B59" s="19"/>
      <c r="C59" s="19"/>
      <c r="D59" s="19"/>
      <c r="E59" s="36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>
      <c r="A60" s="398" t="s">
        <v>0</v>
      </c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</row>
    <row r="61" spans="1:15" ht="18">
      <c r="A61" s="398" t="s">
        <v>34</v>
      </c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</row>
    <row r="62" spans="1:15" ht="18">
      <c r="A62" s="399" t="s">
        <v>217</v>
      </c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</row>
    <row r="63" spans="1:15" ht="18">
      <c r="A63" s="399" t="s">
        <v>52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</row>
    <row r="64" spans="1:15" ht="18">
      <c r="A64" s="400" t="s">
        <v>221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</row>
    <row r="65" spans="1:15" ht="18">
      <c r="A65" s="43" t="s">
        <v>3</v>
      </c>
      <c r="B65" s="1" t="s">
        <v>4</v>
      </c>
      <c r="C65" s="2" t="s">
        <v>5</v>
      </c>
      <c r="D65" s="1" t="s">
        <v>6</v>
      </c>
      <c r="E65" s="2" t="s">
        <v>7</v>
      </c>
      <c r="F65" s="1" t="s">
        <v>8</v>
      </c>
      <c r="G65" s="401" t="s">
        <v>9</v>
      </c>
      <c r="H65" s="402"/>
      <c r="I65" s="402"/>
      <c r="J65" s="402"/>
      <c r="K65" s="402"/>
      <c r="L65" s="1" t="s">
        <v>10</v>
      </c>
      <c r="M65" s="1" t="s">
        <v>11</v>
      </c>
      <c r="N65" s="1" t="s">
        <v>12</v>
      </c>
      <c r="O65" s="3" t="s">
        <v>13</v>
      </c>
    </row>
    <row r="66" spans="1:15" ht="18">
      <c r="A66" s="44"/>
      <c r="B66" s="4"/>
      <c r="C66" s="5" t="s">
        <v>14</v>
      </c>
      <c r="D66" s="4"/>
      <c r="E66" s="5"/>
      <c r="F66" s="4" t="s">
        <v>15</v>
      </c>
      <c r="G66" s="6">
        <v>1</v>
      </c>
      <c r="H66" s="6">
        <v>2</v>
      </c>
      <c r="I66" s="6">
        <v>3</v>
      </c>
      <c r="J66" s="6">
        <v>4</v>
      </c>
      <c r="K66" s="7">
        <v>5</v>
      </c>
      <c r="L66" s="4" t="s">
        <v>7</v>
      </c>
      <c r="M66" s="4" t="s">
        <v>7</v>
      </c>
      <c r="N66" s="4" t="s">
        <v>16</v>
      </c>
      <c r="O66" s="8"/>
    </row>
    <row r="67" spans="1:15" s="151" customFormat="1" ht="31.5">
      <c r="A67" s="223">
        <v>1</v>
      </c>
      <c r="B67" s="153" t="s">
        <v>192</v>
      </c>
      <c r="C67" s="224" t="s">
        <v>72</v>
      </c>
      <c r="D67" s="223" t="s">
        <v>17</v>
      </c>
      <c r="E67" s="225">
        <v>10000</v>
      </c>
      <c r="F67" s="152" t="s">
        <v>223</v>
      </c>
      <c r="G67" s="226"/>
      <c r="H67" s="163"/>
      <c r="I67" s="183"/>
      <c r="J67" s="163"/>
      <c r="K67" s="155"/>
      <c r="L67" s="168"/>
      <c r="M67" s="168">
        <f>+E67-L67</f>
        <v>10000</v>
      </c>
      <c r="N67" s="156" t="s">
        <v>229</v>
      </c>
      <c r="O67" s="227"/>
    </row>
    <row r="68" spans="1:15" s="151" customFormat="1" ht="36">
      <c r="A68" s="141">
        <f>A67+1</f>
        <v>2</v>
      </c>
      <c r="B68" s="153" t="s">
        <v>193</v>
      </c>
      <c r="C68" s="224" t="s">
        <v>72</v>
      </c>
      <c r="D68" s="141" t="s">
        <v>17</v>
      </c>
      <c r="E68" s="144">
        <f>12000+121740</f>
        <v>133740</v>
      </c>
      <c r="F68" s="152" t="s">
        <v>223</v>
      </c>
      <c r="G68" s="145"/>
      <c r="H68" s="146"/>
      <c r="I68" s="147"/>
      <c r="J68" s="146"/>
      <c r="K68" s="155"/>
      <c r="L68" s="168"/>
      <c r="M68" s="168">
        <f>+E68-L68</f>
        <v>133740</v>
      </c>
      <c r="N68" s="156" t="s">
        <v>229</v>
      </c>
      <c r="O68" s="146" t="s">
        <v>242</v>
      </c>
    </row>
    <row r="69" spans="1:15" s="151" customFormat="1" ht="24">
      <c r="A69" s="141">
        <v>3</v>
      </c>
      <c r="B69" s="153" t="s">
        <v>194</v>
      </c>
      <c r="C69" s="224" t="s">
        <v>72</v>
      </c>
      <c r="D69" s="141" t="s">
        <v>17</v>
      </c>
      <c r="E69" s="144">
        <v>300000</v>
      </c>
      <c r="F69" s="152" t="s">
        <v>223</v>
      </c>
      <c r="G69" s="145"/>
      <c r="H69" s="146"/>
      <c r="I69" s="147"/>
      <c r="J69" s="146"/>
      <c r="K69" s="155"/>
      <c r="L69" s="236"/>
      <c r="M69" s="168">
        <f>+E69-L69</f>
        <v>300000</v>
      </c>
      <c r="N69" s="156" t="s">
        <v>229</v>
      </c>
      <c r="O69" s="146"/>
    </row>
    <row r="70" spans="1:15" s="234" customFormat="1" ht="18">
      <c r="A70" s="152"/>
      <c r="B70" s="229"/>
      <c r="C70" s="224"/>
      <c r="D70" s="141"/>
      <c r="E70" s="230"/>
      <c r="F70" s="141"/>
      <c r="G70" s="231"/>
      <c r="H70" s="190"/>
      <c r="I70" s="232"/>
      <c r="J70" s="190"/>
      <c r="K70" s="155"/>
      <c r="L70" s="230"/>
      <c r="M70" s="168"/>
      <c r="N70" s="150"/>
      <c r="O70" s="233"/>
    </row>
    <row r="71" spans="1:15" ht="18">
      <c r="A71" s="15"/>
      <c r="B71" s="50"/>
      <c r="C71" s="57"/>
      <c r="D71" s="15"/>
      <c r="E71" s="17"/>
      <c r="F71" s="15"/>
      <c r="G71" s="18"/>
      <c r="H71" s="16"/>
      <c r="I71" s="19"/>
      <c r="J71" s="16"/>
      <c r="K71" s="20"/>
      <c r="L71" s="60"/>
      <c r="M71" s="21"/>
      <c r="N71" s="22"/>
      <c r="O71" s="16"/>
    </row>
    <row r="72" spans="1:15" ht="18">
      <c r="A72" s="16"/>
      <c r="B72" s="16"/>
      <c r="C72" s="55"/>
      <c r="D72" s="16"/>
      <c r="E72" s="37"/>
      <c r="F72" s="16"/>
      <c r="G72" s="18"/>
      <c r="H72" s="16"/>
      <c r="I72" s="19"/>
      <c r="J72" s="16"/>
      <c r="K72" s="20"/>
      <c r="L72" s="16"/>
      <c r="M72" s="23"/>
      <c r="N72" s="16"/>
      <c r="O72" s="16"/>
    </row>
    <row r="73" spans="1:15" ht="18">
      <c r="A73" s="15"/>
      <c r="B73" s="50"/>
      <c r="C73" s="57"/>
      <c r="D73" s="15"/>
      <c r="E73" s="17"/>
      <c r="F73" s="15"/>
      <c r="G73" s="18"/>
      <c r="H73" s="16"/>
      <c r="I73" s="19"/>
      <c r="J73" s="16"/>
      <c r="K73" s="20"/>
      <c r="L73" s="17"/>
      <c r="M73" s="21"/>
      <c r="N73" s="22"/>
      <c r="O73" s="25"/>
    </row>
    <row r="74" spans="1:15" ht="18">
      <c r="A74" s="16"/>
      <c r="B74" s="16"/>
      <c r="C74" s="55"/>
      <c r="D74" s="16"/>
      <c r="E74" s="37"/>
      <c r="F74" s="16"/>
      <c r="G74" s="18"/>
      <c r="H74" s="16"/>
      <c r="I74" s="19"/>
      <c r="J74" s="16"/>
      <c r="K74" s="20"/>
      <c r="L74" s="16"/>
      <c r="M74" s="23"/>
      <c r="N74" s="16"/>
      <c r="O74" s="16"/>
    </row>
    <row r="75" spans="1:15" ht="18">
      <c r="A75" s="16"/>
      <c r="B75" s="16"/>
      <c r="C75" s="16"/>
      <c r="D75" s="16"/>
      <c r="E75" s="37"/>
      <c r="F75" s="16"/>
      <c r="G75" s="18"/>
      <c r="H75" s="16"/>
      <c r="I75" s="19"/>
      <c r="J75" s="16"/>
      <c r="K75" s="20"/>
      <c r="L75" s="16"/>
      <c r="M75" s="16"/>
      <c r="N75" s="16"/>
      <c r="O75" s="16"/>
    </row>
    <row r="76" spans="1:15" ht="18">
      <c r="A76" s="16"/>
      <c r="B76" s="16"/>
      <c r="C76" s="16"/>
      <c r="D76" s="16"/>
      <c r="E76" s="37"/>
      <c r="F76" s="16"/>
      <c r="G76" s="18"/>
      <c r="H76" s="16"/>
      <c r="I76" s="19"/>
      <c r="J76" s="16"/>
      <c r="K76" s="20"/>
      <c r="L76" s="16"/>
      <c r="M76" s="16"/>
      <c r="N76" s="16"/>
      <c r="O76" s="16"/>
    </row>
    <row r="77" spans="1:15" ht="18">
      <c r="A77" s="38"/>
      <c r="B77" s="38"/>
      <c r="C77" s="38"/>
      <c r="D77" s="38"/>
      <c r="E77" s="39"/>
      <c r="F77" s="38"/>
      <c r="G77" s="32"/>
      <c r="H77" s="38"/>
      <c r="I77" s="40"/>
      <c r="J77" s="38"/>
      <c r="K77" s="29"/>
      <c r="L77" s="38"/>
      <c r="M77" s="38"/>
      <c r="N77" s="38"/>
      <c r="O77" s="38"/>
    </row>
    <row r="78" spans="1:15" ht="18">
      <c r="A78" s="76"/>
      <c r="B78" s="403" t="s">
        <v>55</v>
      </c>
      <c r="C78" s="404"/>
      <c r="D78" s="405"/>
      <c r="E78" s="75">
        <f>SUM(E66:E77)</f>
        <v>443740</v>
      </c>
      <c r="F78" s="406" t="s">
        <v>55</v>
      </c>
      <c r="G78" s="406"/>
      <c r="H78" s="406"/>
      <c r="I78" s="406"/>
      <c r="J78" s="406"/>
      <c r="K78" s="406"/>
      <c r="L78" s="75">
        <f>SUM(L66:L77)</f>
        <v>0</v>
      </c>
      <c r="M78" s="75">
        <f>SUM(M66:M77)</f>
        <v>443740</v>
      </c>
      <c r="N78" s="105">
        <f>+E78-L78</f>
        <v>443740</v>
      </c>
      <c r="O78" s="84"/>
    </row>
    <row r="79" spans="1:15" ht="18">
      <c r="A79" s="19"/>
      <c r="B79" s="19"/>
      <c r="C79" s="19"/>
      <c r="D79" s="19"/>
      <c r="E79" s="36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>
      <c r="A80" s="19"/>
      <c r="B80" s="19"/>
      <c r="C80" s="19"/>
      <c r="D80" s="19"/>
      <c r="E80" s="36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>
      <c r="A81" s="19"/>
      <c r="B81" s="19"/>
      <c r="C81" s="19"/>
      <c r="D81" s="19"/>
      <c r="E81" s="36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>
      <c r="A82" s="19"/>
      <c r="B82" s="19"/>
      <c r="C82" s="19"/>
      <c r="D82" s="19"/>
      <c r="E82" s="36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8">
      <c r="A83" s="19"/>
      <c r="B83" s="19" t="s">
        <v>21</v>
      </c>
      <c r="C83" s="396" t="s">
        <v>93</v>
      </c>
      <c r="D83" s="396"/>
      <c r="E83" s="396"/>
      <c r="F83" s="19" t="s">
        <v>23</v>
      </c>
      <c r="G83" s="19"/>
      <c r="H83" s="19"/>
      <c r="I83" s="19"/>
      <c r="J83" s="19"/>
      <c r="K83" s="19"/>
      <c r="L83" s="19" t="s">
        <v>24</v>
      </c>
      <c r="M83" s="19"/>
      <c r="N83" s="19"/>
      <c r="O83" s="19"/>
    </row>
    <row r="84" spans="1:15" ht="18">
      <c r="A84" s="19"/>
      <c r="B84" s="19" t="s">
        <v>25</v>
      </c>
      <c r="C84" s="111" t="s">
        <v>75</v>
      </c>
      <c r="D84" s="111"/>
      <c r="E84" s="111"/>
      <c r="F84" s="19" t="s">
        <v>27</v>
      </c>
      <c r="G84" s="19"/>
      <c r="H84" s="19"/>
      <c r="I84" s="19"/>
      <c r="J84" s="19"/>
      <c r="K84" s="19"/>
      <c r="L84" s="19" t="s">
        <v>28</v>
      </c>
      <c r="M84" s="19"/>
      <c r="N84" s="19"/>
      <c r="O84" s="19"/>
    </row>
    <row r="85" spans="1:15" ht="18">
      <c r="A85" s="19"/>
      <c r="B85" s="19" t="s">
        <v>29</v>
      </c>
      <c r="C85" s="111" t="s">
        <v>74</v>
      </c>
      <c r="D85" s="111"/>
      <c r="E85" s="111"/>
      <c r="F85" s="19" t="s">
        <v>31</v>
      </c>
      <c r="G85" s="19"/>
      <c r="H85" s="19"/>
      <c r="I85" s="19"/>
      <c r="J85" s="19"/>
      <c r="K85" s="19"/>
      <c r="L85" s="397" t="s">
        <v>32</v>
      </c>
      <c r="M85" s="397"/>
      <c r="N85" s="397"/>
      <c r="O85" s="397"/>
    </row>
    <row r="86" spans="1:15" ht="18">
      <c r="A86" s="19"/>
      <c r="B86" s="19"/>
      <c r="C86" s="111" t="s">
        <v>76</v>
      </c>
      <c r="D86" s="111"/>
      <c r="E86" s="111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8">
      <c r="A87" s="19"/>
      <c r="B87" s="19"/>
      <c r="C87" s="19"/>
      <c r="D87" s="19"/>
      <c r="E87" s="36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90" spans="1:15" ht="18">
      <c r="A90" s="398" t="s">
        <v>0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</row>
    <row r="91" spans="1:15" ht="18">
      <c r="A91" s="398" t="s">
        <v>35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</row>
    <row r="92" spans="1:15" ht="18">
      <c r="A92" s="399" t="s">
        <v>217</v>
      </c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</row>
    <row r="93" spans="1:15" ht="18">
      <c r="A93" s="399" t="s">
        <v>52</v>
      </c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</row>
    <row r="94" spans="1:15" ht="18">
      <c r="A94" s="400" t="s">
        <v>222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</row>
    <row r="95" spans="1:15" ht="18">
      <c r="A95" s="43" t="s">
        <v>3</v>
      </c>
      <c r="B95" s="1" t="s">
        <v>4</v>
      </c>
      <c r="C95" s="2" t="s">
        <v>5</v>
      </c>
      <c r="D95" s="1" t="s">
        <v>6</v>
      </c>
      <c r="E95" s="2" t="s">
        <v>7</v>
      </c>
      <c r="F95" s="1" t="s">
        <v>8</v>
      </c>
      <c r="G95" s="401" t="s">
        <v>9</v>
      </c>
      <c r="H95" s="402"/>
      <c r="I95" s="402"/>
      <c r="J95" s="402"/>
      <c r="K95" s="402"/>
      <c r="L95" s="1" t="s">
        <v>10</v>
      </c>
      <c r="M95" s="1" t="s">
        <v>11</v>
      </c>
      <c r="N95" s="1" t="s">
        <v>12</v>
      </c>
      <c r="O95" s="3" t="s">
        <v>13</v>
      </c>
    </row>
    <row r="96" spans="1:15" ht="18">
      <c r="A96" s="44"/>
      <c r="B96" s="4"/>
      <c r="C96" s="5" t="s">
        <v>14</v>
      </c>
      <c r="D96" s="4"/>
      <c r="E96" s="5"/>
      <c r="F96" s="4" t="s">
        <v>15</v>
      </c>
      <c r="G96" s="6">
        <v>1</v>
      </c>
      <c r="H96" s="6">
        <v>2</v>
      </c>
      <c r="I96" s="6">
        <v>3</v>
      </c>
      <c r="J96" s="6">
        <v>4</v>
      </c>
      <c r="K96" s="7">
        <v>5</v>
      </c>
      <c r="L96" s="4" t="s">
        <v>7</v>
      </c>
      <c r="M96" s="4" t="s">
        <v>7</v>
      </c>
      <c r="N96" s="4" t="s">
        <v>16</v>
      </c>
      <c r="O96" s="8"/>
    </row>
    <row r="97" spans="1:15" s="151" customFormat="1" ht="31.5">
      <c r="A97" s="223">
        <v>1</v>
      </c>
      <c r="B97" s="153" t="s">
        <v>192</v>
      </c>
      <c r="C97" s="224" t="s">
        <v>72</v>
      </c>
      <c r="D97" s="223" t="s">
        <v>17</v>
      </c>
      <c r="E97" s="225">
        <v>10000</v>
      </c>
      <c r="F97" s="152" t="s">
        <v>223</v>
      </c>
      <c r="G97" s="226"/>
      <c r="H97" s="163"/>
      <c r="I97" s="183"/>
      <c r="J97" s="163"/>
      <c r="K97" s="155"/>
      <c r="L97" s="168"/>
      <c r="M97" s="168">
        <f>+E97-L97</f>
        <v>10000</v>
      </c>
      <c r="N97" s="156" t="s">
        <v>230</v>
      </c>
      <c r="O97" s="227"/>
    </row>
    <row r="98" spans="1:15" s="151" customFormat="1" ht="36">
      <c r="A98" s="141">
        <f>A97+1</f>
        <v>2</v>
      </c>
      <c r="B98" s="153" t="s">
        <v>193</v>
      </c>
      <c r="C98" s="224" t="s">
        <v>72</v>
      </c>
      <c r="D98" s="141" t="s">
        <v>17</v>
      </c>
      <c r="E98" s="144">
        <f>12000+121740</f>
        <v>133740</v>
      </c>
      <c r="F98" s="152" t="s">
        <v>223</v>
      </c>
      <c r="G98" s="145"/>
      <c r="H98" s="146"/>
      <c r="I98" s="147"/>
      <c r="J98" s="146"/>
      <c r="K98" s="155"/>
      <c r="L98" s="168">
        <f>92150+12450+24000+1660+3480</f>
        <v>133740</v>
      </c>
      <c r="M98" s="168">
        <f>+E98-L98</f>
        <v>0</v>
      </c>
      <c r="N98" s="156" t="s">
        <v>230</v>
      </c>
      <c r="O98" s="146" t="s">
        <v>242</v>
      </c>
    </row>
    <row r="99" spans="1:15" s="151" customFormat="1" ht="24">
      <c r="A99" s="141">
        <v>3</v>
      </c>
      <c r="B99" s="153" t="s">
        <v>194</v>
      </c>
      <c r="C99" s="224" t="s">
        <v>72</v>
      </c>
      <c r="D99" s="141" t="s">
        <v>17</v>
      </c>
      <c r="E99" s="144">
        <v>300000</v>
      </c>
      <c r="F99" s="152" t="s">
        <v>223</v>
      </c>
      <c r="G99" s="145"/>
      <c r="H99" s="146"/>
      <c r="I99" s="147"/>
      <c r="J99" s="146"/>
      <c r="K99" s="155"/>
      <c r="L99" s="236"/>
      <c r="M99" s="168">
        <f>+E99-L99</f>
        <v>300000</v>
      </c>
      <c r="N99" s="156" t="s">
        <v>230</v>
      </c>
      <c r="O99" s="146"/>
    </row>
    <row r="100" spans="1:15" s="253" customFormat="1" ht="18">
      <c r="A100" s="152"/>
      <c r="B100" s="229"/>
      <c r="C100" s="224"/>
      <c r="D100" s="141"/>
      <c r="E100" s="230"/>
      <c r="F100" s="141"/>
      <c r="G100" s="231"/>
      <c r="H100" s="190"/>
      <c r="I100" s="232"/>
      <c r="J100" s="190"/>
      <c r="K100" s="155"/>
      <c r="L100" s="230"/>
      <c r="M100" s="168"/>
      <c r="N100" s="150"/>
      <c r="O100" s="233"/>
    </row>
    <row r="101" spans="1:15" ht="18">
      <c r="A101" s="15"/>
      <c r="B101" s="50"/>
      <c r="C101" s="57"/>
      <c r="D101" s="15"/>
      <c r="E101" s="17"/>
      <c r="F101" s="15"/>
      <c r="G101" s="18"/>
      <c r="H101" s="16"/>
      <c r="I101" s="19"/>
      <c r="J101" s="16"/>
      <c r="K101" s="20"/>
      <c r="L101" s="17"/>
      <c r="M101" s="21"/>
      <c r="N101" s="22"/>
      <c r="O101" s="25"/>
    </row>
    <row r="102" spans="1:15" ht="18">
      <c r="A102" s="16"/>
      <c r="B102" s="16"/>
      <c r="C102" s="55"/>
      <c r="D102" s="16"/>
      <c r="E102" s="37"/>
      <c r="F102" s="16"/>
      <c r="G102" s="18"/>
      <c r="H102" s="16"/>
      <c r="I102" s="19"/>
      <c r="J102" s="16"/>
      <c r="K102" s="20"/>
      <c r="L102" s="16"/>
      <c r="M102" s="21"/>
      <c r="N102" s="16"/>
      <c r="O102" s="16"/>
    </row>
    <row r="103" spans="1:15" ht="18.75">
      <c r="A103" s="15"/>
      <c r="B103" s="50"/>
      <c r="C103" s="57"/>
      <c r="D103" s="15"/>
      <c r="E103" s="17"/>
      <c r="F103" s="15"/>
      <c r="G103" s="18"/>
      <c r="H103" s="16"/>
      <c r="I103" s="19"/>
      <c r="J103" s="16"/>
      <c r="K103" s="20"/>
      <c r="L103" s="17"/>
      <c r="M103" s="21"/>
      <c r="N103" s="22"/>
      <c r="O103" s="61"/>
    </row>
    <row r="104" spans="1:15" ht="18">
      <c r="A104" s="16"/>
      <c r="B104" s="16"/>
      <c r="C104" s="55"/>
      <c r="D104" s="16"/>
      <c r="E104" s="37"/>
      <c r="F104" s="16"/>
      <c r="G104" s="18"/>
      <c r="H104" s="16"/>
      <c r="I104" s="19"/>
      <c r="J104" s="16"/>
      <c r="K104" s="20"/>
      <c r="L104" s="16"/>
      <c r="M104" s="23"/>
      <c r="N104" s="16"/>
      <c r="O104" s="16"/>
    </row>
    <row r="105" spans="1:15" ht="18">
      <c r="A105" s="16"/>
      <c r="B105" s="16"/>
      <c r="C105" s="16"/>
      <c r="D105" s="16"/>
      <c r="E105" s="37"/>
      <c r="F105" s="16"/>
      <c r="G105" s="18"/>
      <c r="H105" s="16"/>
      <c r="I105" s="19"/>
      <c r="J105" s="16"/>
      <c r="K105" s="20"/>
      <c r="L105" s="16"/>
      <c r="M105" s="16"/>
      <c r="N105" s="16"/>
      <c r="O105" s="16"/>
    </row>
    <row r="106" spans="1:15" ht="18">
      <c r="A106" s="16"/>
      <c r="B106" s="16"/>
      <c r="C106" s="16"/>
      <c r="D106" s="16"/>
      <c r="E106" s="37"/>
      <c r="F106" s="16"/>
      <c r="G106" s="18"/>
      <c r="H106" s="16"/>
      <c r="I106" s="19"/>
      <c r="J106" s="16"/>
      <c r="K106" s="20"/>
      <c r="L106" s="16"/>
      <c r="M106" s="16"/>
      <c r="N106" s="16"/>
      <c r="O106" s="16"/>
    </row>
    <row r="107" spans="1:15" ht="18">
      <c r="A107" s="38"/>
      <c r="B107" s="38"/>
      <c r="C107" s="38"/>
      <c r="D107" s="38"/>
      <c r="E107" s="39"/>
      <c r="F107" s="38"/>
      <c r="G107" s="32"/>
      <c r="H107" s="38"/>
      <c r="I107" s="40"/>
      <c r="J107" s="38"/>
      <c r="K107" s="29"/>
      <c r="L107" s="38"/>
      <c r="M107" s="38"/>
      <c r="N107" s="38"/>
      <c r="O107" s="38"/>
    </row>
    <row r="108" spans="1:15" ht="18">
      <c r="A108" s="76"/>
      <c r="B108" s="403" t="s">
        <v>55</v>
      </c>
      <c r="C108" s="404"/>
      <c r="D108" s="405"/>
      <c r="E108" s="75">
        <f>SUM(E97:E107)</f>
        <v>443740</v>
      </c>
      <c r="F108" s="406" t="s">
        <v>55</v>
      </c>
      <c r="G108" s="406"/>
      <c r="H108" s="406"/>
      <c r="I108" s="406"/>
      <c r="J108" s="406"/>
      <c r="K108" s="406"/>
      <c r="L108" s="75">
        <f>SUM(L97:L107)</f>
        <v>133740</v>
      </c>
      <c r="M108" s="75">
        <f>SUM(M97:M107)</f>
        <v>310000</v>
      </c>
      <c r="N108" s="105">
        <f>+E108-L108</f>
        <v>310000</v>
      </c>
      <c r="O108" s="84"/>
    </row>
    <row r="109" spans="1:15" ht="18">
      <c r="A109" s="19"/>
      <c r="B109" s="19"/>
      <c r="C109" s="19"/>
      <c r="D109" s="19"/>
      <c r="E109" s="36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8">
      <c r="A110" s="19"/>
      <c r="B110" s="19"/>
      <c r="C110" s="19"/>
      <c r="D110" s="19"/>
      <c r="E110" s="36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8">
      <c r="A111" s="19"/>
      <c r="B111" s="19"/>
      <c r="C111" s="19"/>
      <c r="D111" s="19"/>
      <c r="E111" s="36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8">
      <c r="A112" s="19"/>
      <c r="B112" s="19" t="s">
        <v>21</v>
      </c>
      <c r="C112" s="396" t="s">
        <v>119</v>
      </c>
      <c r="D112" s="396"/>
      <c r="E112" s="396"/>
      <c r="F112" s="19" t="s">
        <v>84</v>
      </c>
      <c r="G112" s="19"/>
      <c r="H112" s="19"/>
      <c r="I112" s="19"/>
      <c r="J112" s="19"/>
      <c r="K112" s="19"/>
      <c r="L112" s="19" t="s">
        <v>24</v>
      </c>
      <c r="M112" s="19"/>
      <c r="N112" s="19"/>
      <c r="O112" s="19"/>
    </row>
    <row r="113" spans="1:15" ht="18">
      <c r="A113" s="19"/>
      <c r="B113" s="19" t="s">
        <v>25</v>
      </c>
      <c r="C113" s="111" t="s">
        <v>75</v>
      </c>
      <c r="D113" s="111"/>
      <c r="E113" s="111"/>
      <c r="F113" s="19" t="s">
        <v>85</v>
      </c>
      <c r="G113" s="19"/>
      <c r="H113" s="19"/>
      <c r="I113" s="19"/>
      <c r="J113" s="19"/>
      <c r="K113" s="19"/>
      <c r="L113" s="19" t="s">
        <v>28</v>
      </c>
      <c r="M113" s="19"/>
      <c r="N113" s="19"/>
      <c r="O113" s="19"/>
    </row>
    <row r="114" spans="1:15" ht="18">
      <c r="A114" s="19"/>
      <c r="B114" s="19" t="s">
        <v>29</v>
      </c>
      <c r="C114" s="111" t="s">
        <v>74</v>
      </c>
      <c r="D114" s="111"/>
      <c r="E114" s="111"/>
      <c r="F114" s="19" t="s">
        <v>79</v>
      </c>
      <c r="G114" s="19"/>
      <c r="H114" s="19"/>
      <c r="I114" s="19"/>
      <c r="J114" s="19"/>
      <c r="K114" s="19"/>
      <c r="L114" s="397" t="s">
        <v>32</v>
      </c>
      <c r="M114" s="397"/>
      <c r="N114" s="397"/>
      <c r="O114" s="397"/>
    </row>
    <row r="115" spans="1:15" ht="18">
      <c r="A115" s="19"/>
      <c r="B115" s="19"/>
      <c r="C115" s="111" t="s">
        <v>76</v>
      </c>
      <c r="D115" s="111"/>
      <c r="E115" s="111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</sheetData>
  <mergeCells count="40">
    <mergeCell ref="A34:O34"/>
    <mergeCell ref="A1:O1"/>
    <mergeCell ref="A2:O2"/>
    <mergeCell ref="A3:O3"/>
    <mergeCell ref="A4:O4"/>
    <mergeCell ref="A5:O5"/>
    <mergeCell ref="G6:K6"/>
    <mergeCell ref="C25:E25"/>
    <mergeCell ref="L27:O27"/>
    <mergeCell ref="A31:O31"/>
    <mergeCell ref="A32:O32"/>
    <mergeCell ref="A33:O33"/>
    <mergeCell ref="B20:D20"/>
    <mergeCell ref="F20:K20"/>
    <mergeCell ref="L85:O85"/>
    <mergeCell ref="A35:O35"/>
    <mergeCell ref="G36:K36"/>
    <mergeCell ref="C54:E54"/>
    <mergeCell ref="L56:O56"/>
    <mergeCell ref="A60:O60"/>
    <mergeCell ref="A61:O61"/>
    <mergeCell ref="A62:O62"/>
    <mergeCell ref="A63:O63"/>
    <mergeCell ref="A64:O64"/>
    <mergeCell ref="G65:K65"/>
    <mergeCell ref="C83:E83"/>
    <mergeCell ref="B50:D50"/>
    <mergeCell ref="F50:K50"/>
    <mergeCell ref="B78:D78"/>
    <mergeCell ref="F78:K78"/>
    <mergeCell ref="C112:E112"/>
    <mergeCell ref="L114:O114"/>
    <mergeCell ref="A90:O90"/>
    <mergeCell ref="A91:O91"/>
    <mergeCell ref="A92:O92"/>
    <mergeCell ref="A93:O93"/>
    <mergeCell ref="A94:O94"/>
    <mergeCell ref="G95:K95"/>
    <mergeCell ref="B108:D108"/>
    <mergeCell ref="F108:K108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37" zoomScale="110" zoomScaleNormal="110" workbookViewId="0">
      <selection activeCell="L38" sqref="L38:L39"/>
    </sheetView>
  </sheetViews>
  <sheetFormatPr defaultRowHeight="14.25"/>
  <cols>
    <col min="1" max="1" width="5.375" customWidth="1"/>
    <col min="2" max="2" width="27.25" customWidth="1"/>
    <col min="3" max="6" width="11.375" customWidth="1"/>
    <col min="7" max="11" width="3.375" customWidth="1"/>
    <col min="12" max="13" width="9.875" customWidth="1"/>
    <col min="14" max="14" width="10.625" customWidth="1"/>
    <col min="15" max="15" width="9" customWidth="1"/>
  </cols>
  <sheetData>
    <row r="1" spans="1:15" ht="18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8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8">
      <c r="A3" s="399" t="s">
        <v>217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">
      <c r="A4" s="399" t="s">
        <v>53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">
      <c r="A5" s="400" t="s">
        <v>218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8">
      <c r="A6" s="43" t="s">
        <v>3</v>
      </c>
      <c r="B6" s="1" t="s">
        <v>4</v>
      </c>
      <c r="C6" s="2" t="s">
        <v>5</v>
      </c>
      <c r="D6" s="1" t="s">
        <v>6</v>
      </c>
      <c r="E6" s="2" t="s">
        <v>7</v>
      </c>
      <c r="F6" s="1" t="s">
        <v>8</v>
      </c>
      <c r="G6" s="401" t="s">
        <v>9</v>
      </c>
      <c r="H6" s="402"/>
      <c r="I6" s="402"/>
      <c r="J6" s="402"/>
      <c r="K6" s="402"/>
      <c r="L6" s="1" t="s">
        <v>10</v>
      </c>
      <c r="M6" s="1" t="s">
        <v>11</v>
      </c>
      <c r="N6" s="1" t="s">
        <v>12</v>
      </c>
      <c r="O6" s="3" t="s">
        <v>13</v>
      </c>
    </row>
    <row r="7" spans="1:15" ht="18">
      <c r="A7" s="44"/>
      <c r="B7" s="4"/>
      <c r="C7" s="5" t="s">
        <v>14</v>
      </c>
      <c r="D7" s="4"/>
      <c r="E7" s="5"/>
      <c r="F7" s="4" t="s">
        <v>15</v>
      </c>
      <c r="G7" s="6">
        <v>1</v>
      </c>
      <c r="H7" s="6">
        <v>2</v>
      </c>
      <c r="I7" s="6">
        <v>3</v>
      </c>
      <c r="J7" s="6">
        <v>4</v>
      </c>
      <c r="K7" s="7">
        <v>5</v>
      </c>
      <c r="L7" s="4" t="s">
        <v>7</v>
      </c>
      <c r="M7" s="4" t="s">
        <v>7</v>
      </c>
      <c r="N7" s="4" t="s">
        <v>16</v>
      </c>
      <c r="O7" s="8"/>
    </row>
    <row r="8" spans="1:15" s="157" customFormat="1" ht="31.5">
      <c r="A8" s="162">
        <v>1</v>
      </c>
      <c r="B8" s="158" t="s">
        <v>195</v>
      </c>
      <c r="C8" s="153" t="s">
        <v>197</v>
      </c>
      <c r="D8" s="162" t="s">
        <v>17</v>
      </c>
      <c r="E8" s="202">
        <v>10000</v>
      </c>
      <c r="F8" s="152" t="s">
        <v>223</v>
      </c>
      <c r="G8" s="203"/>
      <c r="H8" s="167"/>
      <c r="I8" s="166"/>
      <c r="J8" s="167"/>
      <c r="K8" s="176"/>
      <c r="L8" s="340">
        <v>10000</v>
      </c>
      <c r="M8" s="202">
        <f>+E8-L8</f>
        <v>0</v>
      </c>
      <c r="N8" s="156" t="s">
        <v>224</v>
      </c>
      <c r="O8" s="167"/>
    </row>
    <row r="9" spans="1:15" s="157" customFormat="1" ht="36">
      <c r="A9" s="152">
        <v>2</v>
      </c>
      <c r="B9" s="146" t="s">
        <v>196</v>
      </c>
      <c r="C9" s="153" t="s">
        <v>197</v>
      </c>
      <c r="D9" s="152" t="s">
        <v>17</v>
      </c>
      <c r="E9" s="182">
        <v>10000</v>
      </c>
      <c r="F9" s="152" t="s">
        <v>223</v>
      </c>
      <c r="G9" s="160"/>
      <c r="H9" s="158"/>
      <c r="I9" s="160"/>
      <c r="J9" s="158"/>
      <c r="K9" s="179"/>
      <c r="L9" s="168"/>
      <c r="M9" s="168">
        <f>+E9-L9</f>
        <v>10000</v>
      </c>
      <c r="N9" s="156" t="s">
        <v>224</v>
      </c>
      <c r="O9" s="170"/>
    </row>
    <row r="10" spans="1:15" ht="18">
      <c r="A10" s="15"/>
      <c r="B10" s="16"/>
      <c r="C10" s="16"/>
      <c r="D10" s="15"/>
      <c r="E10" s="45"/>
      <c r="F10" s="15"/>
      <c r="G10" s="19"/>
      <c r="H10" s="16"/>
      <c r="I10" s="19"/>
      <c r="J10" s="16"/>
      <c r="K10" s="20"/>
      <c r="L10" s="17"/>
      <c r="M10" s="17"/>
      <c r="N10" s="15"/>
      <c r="O10" s="16"/>
    </row>
    <row r="11" spans="1:15" ht="18">
      <c r="A11" s="16"/>
      <c r="B11" s="16"/>
      <c r="C11" s="16"/>
      <c r="D11" s="16"/>
      <c r="E11" s="73"/>
      <c r="F11" s="16"/>
      <c r="G11" s="19"/>
      <c r="H11" s="16"/>
      <c r="I11" s="19"/>
      <c r="J11" s="16"/>
      <c r="K11" s="20"/>
      <c r="L11" s="17"/>
      <c r="M11" s="17"/>
      <c r="N11" s="16"/>
      <c r="O11" s="16"/>
    </row>
    <row r="12" spans="1:15" ht="18">
      <c r="A12" s="15"/>
      <c r="B12" s="26"/>
      <c r="C12" s="16"/>
      <c r="D12" s="15"/>
      <c r="E12" s="74"/>
      <c r="F12" s="15"/>
      <c r="G12" s="19"/>
      <c r="H12" s="16"/>
      <c r="I12" s="19"/>
      <c r="J12" s="16"/>
      <c r="K12" s="20"/>
      <c r="L12" s="58"/>
      <c r="M12" s="17"/>
      <c r="N12" s="15"/>
      <c r="O12" s="16"/>
    </row>
    <row r="13" spans="1:15" ht="18">
      <c r="A13" s="16"/>
      <c r="B13" s="16"/>
      <c r="C13" s="16"/>
      <c r="D13" s="16"/>
      <c r="E13" s="73"/>
      <c r="F13" s="16"/>
      <c r="G13" s="19"/>
      <c r="H13" s="16"/>
      <c r="I13" s="19"/>
      <c r="J13" s="16"/>
      <c r="K13" s="20"/>
      <c r="L13" s="17"/>
      <c r="M13" s="46"/>
      <c r="N13" s="16"/>
      <c r="O13" s="16"/>
    </row>
    <row r="14" spans="1:15" ht="18">
      <c r="A14" s="16"/>
      <c r="B14" s="16"/>
      <c r="C14" s="16"/>
      <c r="D14" s="16"/>
      <c r="E14" s="73"/>
      <c r="F14" s="16"/>
      <c r="G14" s="19"/>
      <c r="H14" s="16"/>
      <c r="I14" s="19"/>
      <c r="J14" s="16"/>
      <c r="K14" s="20"/>
      <c r="L14" s="16"/>
      <c r="M14" s="16"/>
      <c r="N14" s="16"/>
      <c r="O14" s="16"/>
    </row>
    <row r="15" spans="1:15" ht="18">
      <c r="A15" s="66"/>
      <c r="B15" s="16"/>
      <c r="C15" s="16"/>
      <c r="D15" s="15"/>
      <c r="E15" s="45"/>
      <c r="F15" s="15"/>
      <c r="G15" s="19"/>
      <c r="H15" s="16"/>
      <c r="I15" s="19"/>
      <c r="J15" s="16"/>
      <c r="K15" s="20"/>
      <c r="L15" s="17"/>
      <c r="M15" s="46"/>
      <c r="N15" s="15"/>
      <c r="O15" s="72"/>
    </row>
    <row r="16" spans="1:15" ht="18">
      <c r="A16" s="16"/>
      <c r="B16" s="16"/>
      <c r="C16" s="16"/>
      <c r="D16" s="16"/>
      <c r="E16" s="37"/>
      <c r="F16" s="16"/>
      <c r="G16" s="18"/>
      <c r="H16" s="16"/>
      <c r="I16" s="19"/>
      <c r="J16" s="16"/>
      <c r="K16" s="20"/>
      <c r="L16" s="16"/>
      <c r="M16" s="16"/>
      <c r="N16" s="16"/>
      <c r="O16" s="16"/>
    </row>
    <row r="17" spans="1:15" ht="18">
      <c r="A17" s="16"/>
      <c r="B17" s="16"/>
      <c r="C17" s="16"/>
      <c r="D17" s="16"/>
      <c r="E17" s="37"/>
      <c r="F17" s="16"/>
      <c r="G17" s="18"/>
      <c r="H17" s="16"/>
      <c r="I17" s="19"/>
      <c r="J17" s="16"/>
      <c r="K17" s="20"/>
      <c r="L17" s="16"/>
      <c r="M17" s="16"/>
      <c r="N17" s="16"/>
      <c r="O17" s="16"/>
    </row>
    <row r="18" spans="1:15" ht="18">
      <c r="A18" s="16"/>
      <c r="B18" s="16"/>
      <c r="C18" s="16"/>
      <c r="D18" s="16"/>
      <c r="E18" s="37"/>
      <c r="F18" s="16"/>
      <c r="G18" s="18"/>
      <c r="H18" s="16"/>
      <c r="I18" s="19"/>
      <c r="J18" s="16"/>
      <c r="K18" s="20"/>
      <c r="L18" s="16"/>
      <c r="M18" s="16"/>
      <c r="N18" s="16"/>
      <c r="O18" s="16"/>
    </row>
    <row r="19" spans="1:15" ht="18">
      <c r="A19" s="16"/>
      <c r="B19" s="16"/>
      <c r="C19" s="16"/>
      <c r="D19" s="16"/>
      <c r="E19" s="37"/>
      <c r="F19" s="16"/>
      <c r="G19" s="18"/>
      <c r="H19" s="16"/>
      <c r="I19" s="19"/>
      <c r="J19" s="16"/>
      <c r="K19" s="20"/>
      <c r="L19" s="16"/>
      <c r="M19" s="16"/>
      <c r="N19" s="16"/>
      <c r="O19" s="16"/>
    </row>
    <row r="20" spans="1:15" ht="18">
      <c r="A20" s="16"/>
      <c r="B20" s="16"/>
      <c r="C20" s="16"/>
      <c r="D20" s="16"/>
      <c r="E20" s="37"/>
      <c r="F20" s="16"/>
      <c r="G20" s="18"/>
      <c r="H20" s="16"/>
      <c r="I20" s="19"/>
      <c r="J20" s="16"/>
      <c r="K20" s="20"/>
      <c r="L20" s="16"/>
      <c r="M20" s="16"/>
      <c r="N20" s="16"/>
      <c r="O20" s="16"/>
    </row>
    <row r="21" spans="1:15" ht="18">
      <c r="A21" s="38"/>
      <c r="B21" s="38"/>
      <c r="C21" s="38"/>
      <c r="D21" s="38"/>
      <c r="E21" s="39"/>
      <c r="F21" s="38"/>
      <c r="G21" s="32"/>
      <c r="H21" s="38"/>
      <c r="I21" s="40"/>
      <c r="J21" s="38"/>
      <c r="K21" s="29"/>
      <c r="L21" s="38"/>
      <c r="M21" s="38"/>
      <c r="N21" s="38"/>
      <c r="O21" s="38"/>
    </row>
    <row r="22" spans="1:15" ht="18">
      <c r="A22" s="76"/>
      <c r="B22" s="403" t="s">
        <v>55</v>
      </c>
      <c r="C22" s="404"/>
      <c r="D22" s="405"/>
      <c r="E22" s="75">
        <f>SUM(E8:E21)</f>
        <v>20000</v>
      </c>
      <c r="F22" s="406" t="s">
        <v>55</v>
      </c>
      <c r="G22" s="406"/>
      <c r="H22" s="406"/>
      <c r="I22" s="406"/>
      <c r="J22" s="406"/>
      <c r="K22" s="406"/>
      <c r="L22" s="75">
        <f>SUM(L8:L21)</f>
        <v>10000</v>
      </c>
      <c r="M22" s="75">
        <f>SUM(M8:M21)</f>
        <v>10000</v>
      </c>
      <c r="N22" s="105">
        <f>+E22-L22</f>
        <v>10000</v>
      </c>
      <c r="O22" s="84"/>
    </row>
    <row r="23" spans="1:15" ht="18">
      <c r="A23" s="19"/>
      <c r="B23" s="19"/>
      <c r="C23" s="19"/>
      <c r="D23" s="19"/>
      <c r="E23" s="36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8">
      <c r="A24" s="19"/>
      <c r="B24" s="19"/>
      <c r="C24" s="19"/>
      <c r="D24" s="19"/>
      <c r="E24" s="36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8">
      <c r="A25" s="19"/>
      <c r="B25" s="19" t="s">
        <v>21</v>
      </c>
      <c r="C25" s="396" t="s">
        <v>93</v>
      </c>
      <c r="D25" s="396"/>
      <c r="E25" s="396"/>
      <c r="F25" s="19" t="s">
        <v>23</v>
      </c>
      <c r="G25" s="19"/>
      <c r="H25" s="19"/>
      <c r="I25" s="19"/>
      <c r="J25" s="19"/>
      <c r="K25" s="19"/>
      <c r="L25" s="19" t="s">
        <v>24</v>
      </c>
      <c r="M25" s="19"/>
      <c r="N25" s="19"/>
      <c r="O25" s="19"/>
    </row>
    <row r="26" spans="1:15" ht="18">
      <c r="A26" s="19"/>
      <c r="B26" s="19" t="s">
        <v>25</v>
      </c>
      <c r="C26" s="111" t="s">
        <v>75</v>
      </c>
      <c r="D26" s="19"/>
      <c r="E26" s="19"/>
      <c r="F26" s="19" t="s">
        <v>27</v>
      </c>
      <c r="G26" s="19"/>
      <c r="H26" s="19"/>
      <c r="I26" s="19"/>
      <c r="J26" s="19"/>
      <c r="K26" s="19"/>
      <c r="L26" s="19" t="s">
        <v>28</v>
      </c>
      <c r="M26" s="19"/>
      <c r="N26" s="19"/>
      <c r="O26" s="19"/>
    </row>
    <row r="27" spans="1:15" ht="18">
      <c r="A27" s="19"/>
      <c r="B27" s="19" t="s">
        <v>29</v>
      </c>
      <c r="C27" s="111" t="s">
        <v>74</v>
      </c>
      <c r="D27" s="19"/>
      <c r="E27" s="36"/>
      <c r="F27" s="19" t="s">
        <v>31</v>
      </c>
      <c r="G27" s="19"/>
      <c r="H27" s="19"/>
      <c r="I27" s="19"/>
      <c r="J27" s="19"/>
      <c r="K27" s="19"/>
      <c r="L27" s="397" t="s">
        <v>32</v>
      </c>
      <c r="M27" s="397"/>
      <c r="N27" s="397"/>
      <c r="O27" s="397"/>
    </row>
    <row r="28" spans="1:15" ht="18">
      <c r="A28" s="19"/>
      <c r="B28" s="19"/>
      <c r="C28" s="111" t="s">
        <v>76</v>
      </c>
      <c r="D28" s="19"/>
      <c r="E28" s="36"/>
      <c r="F28" s="19"/>
      <c r="G28" s="19"/>
      <c r="H28" s="19"/>
      <c r="I28" s="19"/>
      <c r="J28" s="19"/>
      <c r="K28" s="19"/>
      <c r="L28" s="91"/>
      <c r="M28" s="91"/>
      <c r="N28" s="91"/>
      <c r="O28" s="91"/>
    </row>
    <row r="29" spans="1:15" ht="18">
      <c r="A29" s="19"/>
      <c r="B29" s="19"/>
      <c r="C29" s="111"/>
      <c r="D29" s="19"/>
      <c r="E29" s="36"/>
      <c r="F29" s="19"/>
      <c r="G29" s="19"/>
      <c r="H29" s="19"/>
      <c r="I29" s="19"/>
      <c r="J29" s="19"/>
      <c r="K29" s="19"/>
      <c r="L29" s="330"/>
      <c r="M29" s="330"/>
      <c r="N29" s="330"/>
      <c r="O29" s="330"/>
    </row>
    <row r="30" spans="1:15" ht="18">
      <c r="A30" s="19"/>
      <c r="B30" s="19"/>
      <c r="C30" s="111"/>
      <c r="D30" s="19"/>
      <c r="E30" s="36"/>
      <c r="F30" s="19"/>
      <c r="G30" s="19"/>
      <c r="H30" s="19"/>
      <c r="I30" s="19"/>
      <c r="J30" s="19"/>
      <c r="K30" s="19"/>
      <c r="L30" s="330"/>
      <c r="M30" s="330"/>
      <c r="N30" s="330"/>
      <c r="O30" s="330"/>
    </row>
    <row r="31" spans="1:15" ht="18">
      <c r="A31" s="398" t="s">
        <v>0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</row>
    <row r="32" spans="1:15" ht="18">
      <c r="A32" s="398" t="s">
        <v>33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</row>
    <row r="33" spans="1:15" ht="18">
      <c r="A33" s="399" t="s">
        <v>217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</row>
    <row r="34" spans="1:15" ht="18">
      <c r="A34" s="399" t="s">
        <v>53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</row>
    <row r="35" spans="1:15" ht="18">
      <c r="A35" s="400" t="s">
        <v>220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</row>
    <row r="36" spans="1:15" ht="18">
      <c r="A36" s="43" t="s">
        <v>3</v>
      </c>
      <c r="B36" s="1" t="s">
        <v>4</v>
      </c>
      <c r="C36" s="2" t="s">
        <v>5</v>
      </c>
      <c r="D36" s="1" t="s">
        <v>6</v>
      </c>
      <c r="E36" s="2" t="s">
        <v>7</v>
      </c>
      <c r="F36" s="1" t="s">
        <v>8</v>
      </c>
      <c r="G36" s="401" t="s">
        <v>9</v>
      </c>
      <c r="H36" s="402"/>
      <c r="I36" s="402"/>
      <c r="J36" s="402"/>
      <c r="K36" s="402"/>
      <c r="L36" s="1" t="s">
        <v>10</v>
      </c>
      <c r="M36" s="1" t="s">
        <v>11</v>
      </c>
      <c r="N36" s="1" t="s">
        <v>12</v>
      </c>
      <c r="O36" s="3" t="s">
        <v>13</v>
      </c>
    </row>
    <row r="37" spans="1:15" ht="18">
      <c r="A37" s="44"/>
      <c r="B37" s="4"/>
      <c r="C37" s="5" t="s">
        <v>14</v>
      </c>
      <c r="D37" s="4"/>
      <c r="E37" s="5"/>
      <c r="F37" s="4" t="s">
        <v>15</v>
      </c>
      <c r="G37" s="6">
        <v>1</v>
      </c>
      <c r="H37" s="6">
        <v>2</v>
      </c>
      <c r="I37" s="6">
        <v>3</v>
      </c>
      <c r="J37" s="6">
        <v>4</v>
      </c>
      <c r="K37" s="7">
        <v>5</v>
      </c>
      <c r="L37" s="4" t="s">
        <v>7</v>
      </c>
      <c r="M37" s="4" t="s">
        <v>7</v>
      </c>
      <c r="N37" s="4" t="s">
        <v>16</v>
      </c>
      <c r="O37" s="8"/>
    </row>
    <row r="38" spans="1:15" s="157" customFormat="1" ht="31.5">
      <c r="A38" s="162">
        <v>1</v>
      </c>
      <c r="B38" s="158" t="s">
        <v>195</v>
      </c>
      <c r="C38" s="153" t="s">
        <v>197</v>
      </c>
      <c r="D38" s="162" t="s">
        <v>17</v>
      </c>
      <c r="E38" s="202">
        <v>10000</v>
      </c>
      <c r="F38" s="152" t="s">
        <v>223</v>
      </c>
      <c r="G38" s="166"/>
      <c r="H38" s="167"/>
      <c r="I38" s="166"/>
      <c r="J38" s="167"/>
      <c r="K38" s="176"/>
      <c r="L38" s="340">
        <v>10000</v>
      </c>
      <c r="M38" s="202">
        <f>+E38-L38</f>
        <v>0</v>
      </c>
      <c r="N38" s="156" t="s">
        <v>225</v>
      </c>
      <c r="O38" s="167"/>
    </row>
    <row r="39" spans="1:15" s="157" customFormat="1" ht="36">
      <c r="A39" s="152">
        <v>2</v>
      </c>
      <c r="B39" s="146" t="s">
        <v>196</v>
      </c>
      <c r="C39" s="153" t="s">
        <v>197</v>
      </c>
      <c r="D39" s="152" t="s">
        <v>17</v>
      </c>
      <c r="E39" s="182">
        <v>10000</v>
      </c>
      <c r="F39" s="152" t="s">
        <v>223</v>
      </c>
      <c r="G39" s="160"/>
      <c r="H39" s="158"/>
      <c r="I39" s="160"/>
      <c r="J39" s="158"/>
      <c r="K39" s="179"/>
      <c r="L39" s="168"/>
      <c r="M39" s="168">
        <f>+E39-L39</f>
        <v>10000</v>
      </c>
      <c r="N39" s="156" t="s">
        <v>225</v>
      </c>
      <c r="O39" s="170"/>
    </row>
    <row r="40" spans="1:15" ht="18">
      <c r="A40" s="15"/>
      <c r="B40" s="50"/>
      <c r="C40" s="16"/>
      <c r="D40" s="15"/>
      <c r="E40" s="73"/>
      <c r="F40" s="15"/>
      <c r="G40" s="19"/>
      <c r="H40" s="16"/>
      <c r="I40" s="19"/>
      <c r="J40" s="16"/>
      <c r="K40" s="20"/>
      <c r="L40" s="21"/>
      <c r="M40" s="21"/>
      <c r="N40" s="15"/>
      <c r="O40" s="16"/>
    </row>
    <row r="41" spans="1:15" ht="18">
      <c r="A41" s="15"/>
      <c r="B41" s="16"/>
      <c r="C41" s="16"/>
      <c r="D41" s="15"/>
      <c r="E41" s="45"/>
      <c r="F41" s="15"/>
      <c r="G41" s="19"/>
      <c r="H41" s="16"/>
      <c r="I41" s="19"/>
      <c r="J41" s="16"/>
      <c r="K41" s="20"/>
      <c r="L41" s="17"/>
      <c r="M41" s="17"/>
      <c r="N41" s="15"/>
      <c r="O41" s="16"/>
    </row>
    <row r="42" spans="1:15" ht="18">
      <c r="A42" s="16"/>
      <c r="B42" s="16"/>
      <c r="C42" s="16"/>
      <c r="D42" s="16"/>
      <c r="E42" s="73"/>
      <c r="F42" s="16"/>
      <c r="G42" s="19"/>
      <c r="H42" s="16"/>
      <c r="I42" s="19"/>
      <c r="J42" s="16"/>
      <c r="K42" s="20"/>
      <c r="L42" s="17"/>
      <c r="M42" s="17"/>
      <c r="N42" s="16"/>
      <c r="O42" s="16"/>
    </row>
    <row r="43" spans="1:15" ht="18">
      <c r="A43" s="16"/>
      <c r="B43" s="16"/>
      <c r="C43" s="16"/>
      <c r="D43" s="16"/>
      <c r="E43" s="73"/>
      <c r="F43" s="16"/>
      <c r="G43" s="19"/>
      <c r="H43" s="16"/>
      <c r="I43" s="19"/>
      <c r="J43" s="16"/>
      <c r="K43" s="20"/>
      <c r="L43" s="16"/>
      <c r="M43" s="16"/>
      <c r="N43" s="16"/>
      <c r="O43" s="16"/>
    </row>
    <row r="44" spans="1:15" ht="18">
      <c r="A44" s="15"/>
      <c r="B44" s="26"/>
      <c r="C44" s="16"/>
      <c r="D44" s="15"/>
      <c r="E44" s="74"/>
      <c r="F44" s="15"/>
      <c r="G44" s="19"/>
      <c r="H44" s="16"/>
      <c r="I44" s="19"/>
      <c r="J44" s="16"/>
      <c r="K44" s="20"/>
      <c r="L44" s="58"/>
      <c r="M44" s="17"/>
      <c r="N44" s="15"/>
      <c r="O44" s="16"/>
    </row>
    <row r="45" spans="1:15" ht="18">
      <c r="A45" s="16"/>
      <c r="B45" s="16"/>
      <c r="C45" s="16"/>
      <c r="D45" s="16"/>
      <c r="E45" s="73"/>
      <c r="F45" s="16"/>
      <c r="G45" s="19"/>
      <c r="H45" s="16"/>
      <c r="I45" s="19"/>
      <c r="J45" s="16"/>
      <c r="K45" s="20"/>
      <c r="L45" s="17"/>
      <c r="M45" s="46"/>
      <c r="N45" s="16"/>
      <c r="O45" s="16"/>
    </row>
    <row r="46" spans="1:15" ht="18">
      <c r="A46" s="16"/>
      <c r="B46" s="16"/>
      <c r="C46" s="16"/>
      <c r="D46" s="16"/>
      <c r="E46" s="73"/>
      <c r="F46" s="16"/>
      <c r="G46" s="19"/>
      <c r="H46" s="16"/>
      <c r="I46" s="19"/>
      <c r="J46" s="16"/>
      <c r="K46" s="20"/>
      <c r="L46" s="16"/>
      <c r="M46" s="16"/>
      <c r="N46" s="16"/>
      <c r="O46" s="16"/>
    </row>
    <row r="47" spans="1:15" ht="18">
      <c r="A47" s="66"/>
      <c r="B47" s="16"/>
      <c r="C47" s="16"/>
      <c r="D47" s="15"/>
      <c r="E47" s="45"/>
      <c r="F47" s="15"/>
      <c r="G47" s="19"/>
      <c r="H47" s="16"/>
      <c r="I47" s="19"/>
      <c r="J47" s="16"/>
      <c r="K47" s="20"/>
      <c r="L47" s="17"/>
      <c r="M47" s="46"/>
      <c r="N47" s="15"/>
      <c r="O47" s="72"/>
    </row>
    <row r="48" spans="1:15" ht="18">
      <c r="A48" s="16"/>
      <c r="B48" s="16"/>
      <c r="C48" s="16"/>
      <c r="D48" s="16"/>
      <c r="E48" s="73"/>
      <c r="F48" s="16"/>
      <c r="G48" s="19"/>
      <c r="H48" s="16"/>
      <c r="I48" s="19"/>
      <c r="J48" s="16"/>
      <c r="K48" s="20"/>
      <c r="L48" s="16"/>
      <c r="M48" s="16"/>
      <c r="N48" s="16"/>
      <c r="O48" s="16"/>
    </row>
    <row r="49" spans="1:15" ht="18">
      <c r="A49" s="16"/>
      <c r="B49" s="16"/>
      <c r="C49" s="16"/>
      <c r="D49" s="16"/>
      <c r="E49" s="37"/>
      <c r="F49" s="16"/>
      <c r="G49" s="18"/>
      <c r="H49" s="16"/>
      <c r="I49" s="19"/>
      <c r="J49" s="16"/>
      <c r="K49" s="20"/>
      <c r="L49" s="16"/>
      <c r="M49" s="16"/>
      <c r="N49" s="16"/>
      <c r="O49" s="16"/>
    </row>
    <row r="50" spans="1:15" ht="18">
      <c r="A50" s="16"/>
      <c r="B50" s="16"/>
      <c r="C50" s="16"/>
      <c r="D50" s="16"/>
      <c r="E50" s="37"/>
      <c r="F50" s="16"/>
      <c r="G50" s="18"/>
      <c r="H50" s="16"/>
      <c r="I50" s="19"/>
      <c r="J50" s="16"/>
      <c r="K50" s="20"/>
      <c r="L50" s="16"/>
      <c r="M50" s="16"/>
      <c r="N50" s="16"/>
      <c r="O50" s="16"/>
    </row>
    <row r="51" spans="1:15" ht="18">
      <c r="A51" s="38"/>
      <c r="B51" s="38"/>
      <c r="C51" s="38"/>
      <c r="D51" s="38"/>
      <c r="E51" s="39"/>
      <c r="F51" s="38"/>
      <c r="G51" s="32"/>
      <c r="H51" s="38"/>
      <c r="I51" s="40"/>
      <c r="J51" s="38"/>
      <c r="K51" s="29"/>
      <c r="L51" s="38"/>
      <c r="M51" s="38"/>
      <c r="N51" s="38"/>
      <c r="O51" s="38"/>
    </row>
    <row r="52" spans="1:15" ht="18">
      <c r="A52" s="76"/>
      <c r="B52" s="403" t="s">
        <v>55</v>
      </c>
      <c r="C52" s="404"/>
      <c r="D52" s="405"/>
      <c r="E52" s="75">
        <f>SUM(E38:E51)</f>
        <v>20000</v>
      </c>
      <c r="F52" s="406" t="s">
        <v>55</v>
      </c>
      <c r="G52" s="406"/>
      <c r="H52" s="406"/>
      <c r="I52" s="406"/>
      <c r="J52" s="406"/>
      <c r="K52" s="406"/>
      <c r="L52" s="75">
        <f>SUM(L38:L51)</f>
        <v>10000</v>
      </c>
      <c r="M52" s="75">
        <f>SUM(M38:M51)</f>
        <v>10000</v>
      </c>
      <c r="N52" s="105">
        <f>+E52-L52</f>
        <v>10000</v>
      </c>
      <c r="O52" s="84"/>
    </row>
    <row r="53" spans="1:15" ht="18">
      <c r="A53" s="86"/>
      <c r="B53" s="87"/>
      <c r="C53" s="87"/>
      <c r="D53" s="87"/>
      <c r="E53" s="88"/>
      <c r="F53" s="87"/>
      <c r="G53" s="87"/>
      <c r="H53" s="87"/>
      <c r="I53" s="87"/>
      <c r="J53" s="87"/>
      <c r="K53" s="87"/>
      <c r="L53" s="88"/>
      <c r="M53" s="88"/>
      <c r="N53" s="77"/>
      <c r="O53" s="19"/>
    </row>
    <row r="54" spans="1:15" ht="18">
      <c r="A54" s="19"/>
      <c r="B54" s="19"/>
      <c r="C54" s="19"/>
      <c r="D54" s="19"/>
      <c r="E54" s="36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>
      <c r="A55" s="19"/>
      <c r="B55" s="19" t="s">
        <v>21</v>
      </c>
      <c r="C55" s="396" t="s">
        <v>93</v>
      </c>
      <c r="D55" s="396"/>
      <c r="E55" s="396"/>
      <c r="F55" s="19" t="s">
        <v>98</v>
      </c>
      <c r="G55" s="19"/>
      <c r="H55" s="19"/>
      <c r="I55" s="19"/>
      <c r="J55" s="19"/>
      <c r="K55" s="19"/>
      <c r="L55" s="19" t="s">
        <v>24</v>
      </c>
      <c r="M55" s="19"/>
      <c r="N55" s="19"/>
      <c r="O55" s="19"/>
    </row>
    <row r="56" spans="1:15" ht="18">
      <c r="A56" s="19"/>
      <c r="B56" s="19" t="s">
        <v>25</v>
      </c>
      <c r="C56" s="111" t="s">
        <v>75</v>
      </c>
      <c r="D56" s="111"/>
      <c r="E56" s="111"/>
      <c r="F56" s="19" t="s">
        <v>27</v>
      </c>
      <c r="G56" s="19"/>
      <c r="H56" s="19"/>
      <c r="I56" s="19"/>
      <c r="J56" s="19"/>
      <c r="K56" s="19"/>
      <c r="L56" s="19" t="s">
        <v>28</v>
      </c>
      <c r="M56" s="19"/>
      <c r="N56" s="19"/>
      <c r="O56" s="19"/>
    </row>
    <row r="57" spans="1:15" ht="18">
      <c r="A57" s="19"/>
      <c r="B57" s="19" t="s">
        <v>29</v>
      </c>
      <c r="C57" s="111" t="s">
        <v>74</v>
      </c>
      <c r="D57" s="111"/>
      <c r="E57" s="111"/>
      <c r="F57" s="19" t="s">
        <v>31</v>
      </c>
      <c r="G57" s="19"/>
      <c r="H57" s="19"/>
      <c r="I57" s="19"/>
      <c r="J57" s="19"/>
      <c r="K57" s="19"/>
      <c r="L57" s="397" t="s">
        <v>32</v>
      </c>
      <c r="M57" s="397"/>
      <c r="N57" s="397"/>
      <c r="O57" s="397"/>
    </row>
    <row r="58" spans="1:15" ht="18">
      <c r="A58" s="19"/>
      <c r="B58" s="19"/>
      <c r="C58" s="111" t="s">
        <v>76</v>
      </c>
      <c r="D58" s="111"/>
      <c r="E58" s="111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>
      <c r="A59" s="19"/>
      <c r="B59" s="19"/>
      <c r="C59" s="111"/>
      <c r="D59" s="111"/>
      <c r="E59" s="111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>
      <c r="A60" s="19"/>
      <c r="B60" s="19"/>
      <c r="C60" s="111"/>
      <c r="D60" s="111"/>
      <c r="E60" s="111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>
      <c r="A61" s="398" t="s">
        <v>0</v>
      </c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</row>
    <row r="62" spans="1:15" ht="18">
      <c r="A62" s="398" t="s">
        <v>34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</row>
    <row r="63" spans="1:15" ht="18">
      <c r="A63" s="399" t="s">
        <v>217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</row>
    <row r="64" spans="1:15" ht="18">
      <c r="A64" s="399" t="s">
        <v>53</v>
      </c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ht="18">
      <c r="A65" s="400" t="s">
        <v>227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</row>
    <row r="66" spans="1:15" ht="18">
      <c r="A66" s="43" t="s">
        <v>3</v>
      </c>
      <c r="B66" s="1" t="s">
        <v>4</v>
      </c>
      <c r="C66" s="2" t="s">
        <v>5</v>
      </c>
      <c r="D66" s="1" t="s">
        <v>6</v>
      </c>
      <c r="E66" s="2" t="s">
        <v>7</v>
      </c>
      <c r="F66" s="1" t="s">
        <v>8</v>
      </c>
      <c r="G66" s="401" t="s">
        <v>9</v>
      </c>
      <c r="H66" s="402"/>
      <c r="I66" s="402"/>
      <c r="J66" s="402"/>
      <c r="K66" s="402"/>
      <c r="L66" s="1" t="s">
        <v>10</v>
      </c>
      <c r="M66" s="1" t="s">
        <v>11</v>
      </c>
      <c r="N66" s="1" t="s">
        <v>12</v>
      </c>
      <c r="O66" s="3" t="s">
        <v>13</v>
      </c>
    </row>
    <row r="67" spans="1:15" ht="18">
      <c r="A67" s="44"/>
      <c r="B67" s="4"/>
      <c r="C67" s="5" t="s">
        <v>14</v>
      </c>
      <c r="D67" s="4"/>
      <c r="E67" s="5"/>
      <c r="F67" s="4" t="s">
        <v>15</v>
      </c>
      <c r="G67" s="6">
        <v>1</v>
      </c>
      <c r="H67" s="6">
        <v>2</v>
      </c>
      <c r="I67" s="6">
        <v>3</v>
      </c>
      <c r="J67" s="6">
        <v>4</v>
      </c>
      <c r="K67" s="7">
        <v>5</v>
      </c>
      <c r="L67" s="4" t="s">
        <v>7</v>
      </c>
      <c r="M67" s="4" t="s">
        <v>7</v>
      </c>
      <c r="N67" s="4" t="s">
        <v>16</v>
      </c>
      <c r="O67" s="8"/>
    </row>
    <row r="68" spans="1:15" s="157" customFormat="1" ht="31.5">
      <c r="A68" s="162">
        <v>1</v>
      </c>
      <c r="B68" s="158" t="s">
        <v>195</v>
      </c>
      <c r="C68" s="153" t="s">
        <v>197</v>
      </c>
      <c r="D68" s="162" t="s">
        <v>17</v>
      </c>
      <c r="E68" s="202">
        <v>10000</v>
      </c>
      <c r="F68" s="152" t="s">
        <v>223</v>
      </c>
      <c r="G68" s="203"/>
      <c r="H68" s="167"/>
      <c r="I68" s="166"/>
      <c r="J68" s="167"/>
      <c r="K68" s="176"/>
      <c r="L68" s="340"/>
      <c r="M68" s="202">
        <f>+E68-L68</f>
        <v>10000</v>
      </c>
      <c r="N68" s="156" t="s">
        <v>229</v>
      </c>
      <c r="O68" s="167"/>
    </row>
    <row r="69" spans="1:15" s="157" customFormat="1" ht="36">
      <c r="A69" s="152">
        <v>2</v>
      </c>
      <c r="B69" s="146" t="s">
        <v>196</v>
      </c>
      <c r="C69" s="153" t="s">
        <v>197</v>
      </c>
      <c r="D69" s="152" t="s">
        <v>17</v>
      </c>
      <c r="E69" s="182">
        <v>10000</v>
      </c>
      <c r="F69" s="152" t="s">
        <v>223</v>
      </c>
      <c r="G69" s="159"/>
      <c r="H69" s="158"/>
      <c r="I69" s="160"/>
      <c r="J69" s="158"/>
      <c r="K69" s="179"/>
      <c r="L69" s="168"/>
      <c r="M69" s="168">
        <f>+E69-L69</f>
        <v>10000</v>
      </c>
      <c r="N69" s="156" t="s">
        <v>229</v>
      </c>
      <c r="O69" s="170"/>
    </row>
    <row r="70" spans="1:15" ht="18">
      <c r="A70" s="15"/>
      <c r="B70" s="50"/>
      <c r="C70" s="16"/>
      <c r="D70" s="15"/>
      <c r="E70" s="37"/>
      <c r="F70" s="15"/>
      <c r="G70" s="18"/>
      <c r="H70" s="16"/>
      <c r="I70" s="19"/>
      <c r="J70" s="16"/>
      <c r="K70" s="20"/>
      <c r="L70" s="21"/>
      <c r="M70" s="21"/>
      <c r="N70" s="15"/>
      <c r="O70" s="16"/>
    </row>
    <row r="71" spans="1:15" ht="18">
      <c r="A71" s="15"/>
      <c r="B71" s="16"/>
      <c r="C71" s="16"/>
      <c r="D71" s="15"/>
      <c r="E71" s="17"/>
      <c r="F71" s="15"/>
      <c r="G71" s="18"/>
      <c r="H71" s="16"/>
      <c r="I71" s="19"/>
      <c r="J71" s="16"/>
      <c r="K71" s="20"/>
      <c r="L71" s="17"/>
      <c r="M71" s="17"/>
      <c r="N71" s="15"/>
      <c r="O71" s="16"/>
    </row>
    <row r="72" spans="1:15" ht="18">
      <c r="A72" s="16"/>
      <c r="B72" s="16"/>
      <c r="C72" s="16"/>
      <c r="D72" s="16"/>
      <c r="E72" s="37"/>
      <c r="F72" s="16"/>
      <c r="G72" s="18"/>
      <c r="H72" s="16"/>
      <c r="I72" s="19"/>
      <c r="J72" s="16"/>
      <c r="K72" s="20"/>
      <c r="L72" s="17"/>
      <c r="M72" s="17"/>
      <c r="N72" s="16"/>
      <c r="O72" s="16"/>
    </row>
    <row r="73" spans="1:15" ht="18">
      <c r="A73" s="16"/>
      <c r="B73" s="16"/>
      <c r="C73" s="16"/>
      <c r="D73" s="16"/>
      <c r="E73" s="37"/>
      <c r="F73" s="16"/>
      <c r="G73" s="18"/>
      <c r="H73" s="16"/>
      <c r="I73" s="19"/>
      <c r="J73" s="16"/>
      <c r="K73" s="20"/>
      <c r="L73" s="16"/>
      <c r="M73" s="16"/>
      <c r="N73" s="16"/>
      <c r="O73" s="16"/>
    </row>
    <row r="74" spans="1:15" ht="18">
      <c r="A74" s="15"/>
      <c r="B74" s="26"/>
      <c r="C74" s="16"/>
      <c r="D74" s="15"/>
      <c r="E74" s="23"/>
      <c r="F74" s="15"/>
      <c r="G74" s="18"/>
      <c r="H74" s="16"/>
      <c r="I74" s="19"/>
      <c r="J74" s="16"/>
      <c r="K74" s="20"/>
      <c r="L74" s="58"/>
      <c r="M74" s="17"/>
      <c r="N74" s="15"/>
      <c r="O74" s="16"/>
    </row>
    <row r="75" spans="1:15" ht="18">
      <c r="A75" s="16"/>
      <c r="B75" s="16"/>
      <c r="C75" s="16"/>
      <c r="D75" s="16"/>
      <c r="E75" s="37"/>
      <c r="F75" s="16"/>
      <c r="G75" s="18"/>
      <c r="H75" s="16"/>
      <c r="I75" s="19"/>
      <c r="J75" s="16"/>
      <c r="K75" s="20"/>
      <c r="L75" s="17"/>
      <c r="M75" s="46"/>
      <c r="N75" s="16"/>
      <c r="O75" s="16"/>
    </row>
    <row r="76" spans="1:15" ht="18">
      <c r="A76" s="16"/>
      <c r="B76" s="16"/>
      <c r="C76" s="16"/>
      <c r="D76" s="16"/>
      <c r="E76" s="37"/>
      <c r="F76" s="16"/>
      <c r="G76" s="18"/>
      <c r="H76" s="16"/>
      <c r="I76" s="19"/>
      <c r="J76" s="16"/>
      <c r="K76" s="20"/>
      <c r="L76" s="16"/>
      <c r="M76" s="16"/>
      <c r="N76" s="16"/>
      <c r="O76" s="16"/>
    </row>
    <row r="77" spans="1:15" ht="18">
      <c r="A77" s="66"/>
      <c r="B77" s="16"/>
      <c r="C77" s="16"/>
      <c r="D77" s="15"/>
      <c r="E77" s="17"/>
      <c r="F77" s="15"/>
      <c r="G77" s="18"/>
      <c r="H77" s="16"/>
      <c r="I77" s="19"/>
      <c r="J77" s="16"/>
      <c r="K77" s="20"/>
      <c r="L77" s="17"/>
      <c r="M77" s="46"/>
      <c r="N77" s="15"/>
      <c r="O77" s="72"/>
    </row>
    <row r="78" spans="1:15" ht="18">
      <c r="A78" s="16"/>
      <c r="B78" s="16"/>
      <c r="C78" s="16"/>
      <c r="D78" s="16"/>
      <c r="E78" s="37"/>
      <c r="F78" s="16"/>
      <c r="G78" s="18"/>
      <c r="H78" s="16"/>
      <c r="I78" s="19"/>
      <c r="J78" s="16"/>
      <c r="K78" s="20"/>
      <c r="L78" s="16"/>
      <c r="M78" s="16"/>
      <c r="N78" s="16"/>
      <c r="O78" s="16"/>
    </row>
    <row r="79" spans="1:15" ht="18">
      <c r="A79" s="16"/>
      <c r="B79" s="16"/>
      <c r="C79" s="16"/>
      <c r="D79" s="16"/>
      <c r="E79" s="37"/>
      <c r="F79" s="16"/>
      <c r="G79" s="18"/>
      <c r="H79" s="16"/>
      <c r="I79" s="19"/>
      <c r="J79" s="16"/>
      <c r="K79" s="20"/>
      <c r="L79" s="16"/>
      <c r="M79" s="16"/>
      <c r="N79" s="16"/>
      <c r="O79" s="16"/>
    </row>
    <row r="80" spans="1:15" ht="18">
      <c r="A80" s="16"/>
      <c r="B80" s="16"/>
      <c r="C80" s="16"/>
      <c r="D80" s="16"/>
      <c r="E80" s="37"/>
      <c r="F80" s="16"/>
      <c r="G80" s="18"/>
      <c r="H80" s="16"/>
      <c r="I80" s="19"/>
      <c r="J80" s="16"/>
      <c r="K80" s="20"/>
      <c r="L80" s="16"/>
      <c r="M80" s="16"/>
      <c r="N80" s="16"/>
      <c r="O80" s="16"/>
    </row>
    <row r="81" spans="1:15" ht="18">
      <c r="A81" s="38"/>
      <c r="B81" s="38"/>
      <c r="C81" s="38"/>
      <c r="D81" s="38"/>
      <c r="E81" s="39"/>
      <c r="F81" s="38"/>
      <c r="G81" s="32"/>
      <c r="H81" s="38"/>
      <c r="I81" s="40"/>
      <c r="J81" s="38"/>
      <c r="K81" s="29"/>
      <c r="L81" s="38"/>
      <c r="M81" s="38"/>
      <c r="N81" s="38"/>
      <c r="O81" s="38"/>
    </row>
    <row r="82" spans="1:15" ht="18">
      <c r="A82" s="76"/>
      <c r="B82" s="403" t="s">
        <v>55</v>
      </c>
      <c r="C82" s="404"/>
      <c r="D82" s="405"/>
      <c r="E82" s="75">
        <f>SUM(E68:E81)</f>
        <v>20000</v>
      </c>
      <c r="F82" s="406" t="s">
        <v>55</v>
      </c>
      <c r="G82" s="406"/>
      <c r="H82" s="406"/>
      <c r="I82" s="406"/>
      <c r="J82" s="406"/>
      <c r="K82" s="406"/>
      <c r="L82" s="75">
        <f>SUM(L68:L81)</f>
        <v>0</v>
      </c>
      <c r="M82" s="75">
        <f>SUM(M68:M81)</f>
        <v>20000</v>
      </c>
      <c r="N82" s="105">
        <f>+E82-L82</f>
        <v>20000</v>
      </c>
      <c r="O82" s="84"/>
    </row>
    <row r="83" spans="1:15" ht="18">
      <c r="A83" s="19"/>
      <c r="B83" s="19"/>
      <c r="C83" s="19"/>
      <c r="D83" s="19"/>
      <c r="E83" s="36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8">
      <c r="A84" s="19"/>
      <c r="B84" s="19"/>
      <c r="C84" s="19"/>
      <c r="D84" s="19"/>
      <c r="E84" s="36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8">
      <c r="A85" s="19"/>
      <c r="B85" s="19" t="s">
        <v>21</v>
      </c>
      <c r="C85" s="396" t="s">
        <v>120</v>
      </c>
      <c r="D85" s="396"/>
      <c r="E85" s="396"/>
      <c r="F85" s="19" t="s">
        <v>95</v>
      </c>
      <c r="G85" s="19"/>
      <c r="H85" s="19"/>
      <c r="I85" s="19"/>
      <c r="J85" s="19"/>
      <c r="K85" s="19"/>
      <c r="L85" s="19" t="s">
        <v>24</v>
      </c>
      <c r="M85" s="19"/>
      <c r="N85" s="19"/>
      <c r="O85" s="19"/>
    </row>
    <row r="86" spans="1:15" ht="18">
      <c r="A86" s="19"/>
      <c r="B86" s="19" t="s">
        <v>25</v>
      </c>
      <c r="C86" s="111" t="s">
        <v>75</v>
      </c>
      <c r="D86" s="111"/>
      <c r="E86" s="111"/>
      <c r="F86" s="19" t="s">
        <v>27</v>
      </c>
      <c r="G86" s="19"/>
      <c r="H86" s="19"/>
      <c r="I86" s="19"/>
      <c r="J86" s="19"/>
      <c r="K86" s="19"/>
      <c r="L86" s="19" t="s">
        <v>28</v>
      </c>
      <c r="M86" s="19"/>
      <c r="N86" s="19"/>
      <c r="O86" s="19"/>
    </row>
    <row r="87" spans="1:15" ht="18">
      <c r="A87" s="19"/>
      <c r="B87" s="19" t="s">
        <v>29</v>
      </c>
      <c r="C87" s="111" t="s">
        <v>74</v>
      </c>
      <c r="D87" s="111"/>
      <c r="E87" s="111"/>
      <c r="F87" s="19" t="s">
        <v>31</v>
      </c>
      <c r="G87" s="19"/>
      <c r="H87" s="19"/>
      <c r="I87" s="19"/>
      <c r="J87" s="19"/>
      <c r="K87" s="19"/>
      <c r="L87" s="397" t="s">
        <v>32</v>
      </c>
      <c r="M87" s="397"/>
      <c r="N87" s="397"/>
      <c r="O87" s="397"/>
    </row>
    <row r="88" spans="1:15" ht="18">
      <c r="A88" s="19"/>
      <c r="B88" s="19"/>
      <c r="C88" s="111" t="s">
        <v>76</v>
      </c>
      <c r="D88" s="111"/>
      <c r="E88" s="111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8">
      <c r="A89" s="19"/>
      <c r="B89" s="19"/>
      <c r="C89" s="111"/>
      <c r="D89" s="111"/>
      <c r="E89" s="111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8">
      <c r="A90" s="19"/>
      <c r="B90" s="19"/>
      <c r="C90" s="111"/>
      <c r="D90" s="111"/>
      <c r="E90" s="111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ht="18">
      <c r="A91" s="398" t="s">
        <v>0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</row>
    <row r="92" spans="1:15" ht="18">
      <c r="A92" s="398" t="s">
        <v>35</v>
      </c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</row>
    <row r="93" spans="1:15" ht="18">
      <c r="A93" s="399" t="s">
        <v>217</v>
      </c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</row>
    <row r="94" spans="1:15" ht="18">
      <c r="A94" s="399" t="s">
        <v>53</v>
      </c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</row>
    <row r="95" spans="1:15" ht="18">
      <c r="A95" s="400" t="s">
        <v>228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</row>
    <row r="96" spans="1:15" ht="18">
      <c r="A96" s="43" t="s">
        <v>3</v>
      </c>
      <c r="B96" s="1" t="s">
        <v>4</v>
      </c>
      <c r="C96" s="2" t="s">
        <v>5</v>
      </c>
      <c r="D96" s="1" t="s">
        <v>6</v>
      </c>
      <c r="E96" s="2" t="s">
        <v>7</v>
      </c>
      <c r="F96" s="1" t="s">
        <v>8</v>
      </c>
      <c r="G96" s="401" t="s">
        <v>9</v>
      </c>
      <c r="H96" s="402"/>
      <c r="I96" s="402"/>
      <c r="J96" s="402"/>
      <c r="K96" s="402"/>
      <c r="L96" s="1" t="s">
        <v>10</v>
      </c>
      <c r="M96" s="1" t="s">
        <v>11</v>
      </c>
      <c r="N96" s="1" t="s">
        <v>12</v>
      </c>
      <c r="O96" s="3" t="s">
        <v>13</v>
      </c>
    </row>
    <row r="97" spans="1:15" ht="18">
      <c r="A97" s="44"/>
      <c r="B97" s="4"/>
      <c r="C97" s="5" t="s">
        <v>14</v>
      </c>
      <c r="D97" s="4"/>
      <c r="E97" s="5"/>
      <c r="F97" s="4" t="s">
        <v>15</v>
      </c>
      <c r="G97" s="6">
        <v>1</v>
      </c>
      <c r="H97" s="6">
        <v>2</v>
      </c>
      <c r="I97" s="6">
        <v>3</v>
      </c>
      <c r="J97" s="6">
        <v>4</v>
      </c>
      <c r="K97" s="7">
        <v>5</v>
      </c>
      <c r="L97" s="4" t="s">
        <v>7</v>
      </c>
      <c r="M97" s="4" t="s">
        <v>7</v>
      </c>
      <c r="N97" s="4" t="s">
        <v>16</v>
      </c>
      <c r="O97" s="8"/>
    </row>
    <row r="98" spans="1:15" s="157" customFormat="1" ht="31.5">
      <c r="A98" s="162">
        <v>1</v>
      </c>
      <c r="B98" s="158" t="s">
        <v>195</v>
      </c>
      <c r="C98" s="153" t="s">
        <v>197</v>
      </c>
      <c r="D98" s="162" t="s">
        <v>17</v>
      </c>
      <c r="E98" s="202">
        <v>10000</v>
      </c>
      <c r="F98" s="152" t="s">
        <v>223</v>
      </c>
      <c r="G98" s="203"/>
      <c r="H98" s="167"/>
      <c r="I98" s="166"/>
      <c r="J98" s="167"/>
      <c r="K98" s="176"/>
      <c r="L98" s="340"/>
      <c r="M98" s="202">
        <f>+E98-L98</f>
        <v>10000</v>
      </c>
      <c r="N98" s="156" t="s">
        <v>230</v>
      </c>
      <c r="O98" s="167"/>
    </row>
    <row r="99" spans="1:15" s="157" customFormat="1" ht="36">
      <c r="A99" s="152">
        <v>2</v>
      </c>
      <c r="B99" s="146" t="s">
        <v>196</v>
      </c>
      <c r="C99" s="153" t="s">
        <v>197</v>
      </c>
      <c r="D99" s="152" t="s">
        <v>17</v>
      </c>
      <c r="E99" s="182">
        <v>10000</v>
      </c>
      <c r="F99" s="152" t="s">
        <v>223</v>
      </c>
      <c r="G99" s="159"/>
      <c r="H99" s="158"/>
      <c r="I99" s="160"/>
      <c r="J99" s="158"/>
      <c r="K99" s="179"/>
      <c r="L99" s="168"/>
      <c r="M99" s="168">
        <f>+E99-L99</f>
        <v>10000</v>
      </c>
      <c r="N99" s="156" t="s">
        <v>230</v>
      </c>
      <c r="O99" s="170"/>
    </row>
    <row r="100" spans="1:15" ht="18">
      <c r="A100" s="15"/>
      <c r="B100" s="50"/>
      <c r="C100" s="16"/>
      <c r="D100" s="15"/>
      <c r="E100" s="37"/>
      <c r="F100" s="15"/>
      <c r="G100" s="18"/>
      <c r="H100" s="16"/>
      <c r="I100" s="19"/>
      <c r="J100" s="16"/>
      <c r="K100" s="20"/>
      <c r="L100" s="21"/>
      <c r="M100" s="21"/>
      <c r="N100" s="15"/>
      <c r="O100" s="16"/>
    </row>
    <row r="101" spans="1:15" ht="18">
      <c r="A101" s="15"/>
      <c r="B101" s="16"/>
      <c r="C101" s="16"/>
      <c r="D101" s="15"/>
      <c r="E101" s="17"/>
      <c r="F101" s="15"/>
      <c r="G101" s="18"/>
      <c r="H101" s="16"/>
      <c r="I101" s="19"/>
      <c r="J101" s="16"/>
      <c r="K101" s="20"/>
      <c r="L101" s="17"/>
      <c r="M101" s="17"/>
      <c r="N101" s="15"/>
      <c r="O101" s="16"/>
    </row>
    <row r="102" spans="1:15" ht="18">
      <c r="A102" s="16"/>
      <c r="B102" s="16"/>
      <c r="C102" s="16"/>
      <c r="D102" s="16"/>
      <c r="E102" s="37"/>
      <c r="F102" s="16"/>
      <c r="G102" s="18"/>
      <c r="H102" s="16"/>
      <c r="I102" s="19"/>
      <c r="J102" s="16"/>
      <c r="K102" s="20"/>
      <c r="L102" s="17"/>
      <c r="M102" s="17"/>
      <c r="N102" s="16"/>
      <c r="O102" s="16"/>
    </row>
    <row r="103" spans="1:15" ht="18">
      <c r="A103" s="16"/>
      <c r="B103" s="16"/>
      <c r="C103" s="16"/>
      <c r="D103" s="16"/>
      <c r="E103" s="37"/>
      <c r="F103" s="16"/>
      <c r="G103" s="18"/>
      <c r="H103" s="16"/>
      <c r="I103" s="19"/>
      <c r="J103" s="16"/>
      <c r="K103" s="20"/>
      <c r="L103" s="16"/>
      <c r="M103" s="16"/>
      <c r="N103" s="16"/>
      <c r="O103" s="16"/>
    </row>
    <row r="104" spans="1:15" ht="18">
      <c r="A104" s="15"/>
      <c r="B104" s="26"/>
      <c r="C104" s="16"/>
      <c r="D104" s="15"/>
      <c r="E104" s="23"/>
      <c r="F104" s="15"/>
      <c r="G104" s="18"/>
      <c r="H104" s="16"/>
      <c r="I104" s="19"/>
      <c r="J104" s="16"/>
      <c r="K104" s="20"/>
      <c r="L104" s="58"/>
      <c r="M104" s="17"/>
      <c r="N104" s="15"/>
      <c r="O104" s="16"/>
    </row>
    <row r="105" spans="1:15" ht="18">
      <c r="A105" s="16"/>
      <c r="B105" s="16"/>
      <c r="C105" s="16"/>
      <c r="D105" s="16"/>
      <c r="E105" s="37"/>
      <c r="F105" s="16"/>
      <c r="G105" s="18"/>
      <c r="H105" s="16"/>
      <c r="I105" s="19"/>
      <c r="J105" s="16"/>
      <c r="K105" s="20"/>
      <c r="L105" s="17"/>
      <c r="M105" s="46"/>
      <c r="N105" s="16"/>
      <c r="O105" s="16"/>
    </row>
    <row r="106" spans="1:15" ht="18">
      <c r="A106" s="16"/>
      <c r="B106" s="16"/>
      <c r="C106" s="16"/>
      <c r="D106" s="16"/>
      <c r="E106" s="37"/>
      <c r="F106" s="16"/>
      <c r="G106" s="18"/>
      <c r="H106" s="16"/>
      <c r="I106" s="19"/>
      <c r="J106" s="16"/>
      <c r="K106" s="20"/>
      <c r="L106" s="16"/>
      <c r="M106" s="16"/>
      <c r="N106" s="16"/>
      <c r="O106" s="16"/>
    </row>
    <row r="107" spans="1:15" ht="18">
      <c r="A107" s="66"/>
      <c r="B107" s="16"/>
      <c r="C107" s="16"/>
      <c r="D107" s="15"/>
      <c r="E107" s="17"/>
      <c r="F107" s="15"/>
      <c r="G107" s="18"/>
      <c r="H107" s="16"/>
      <c r="I107" s="19"/>
      <c r="J107" s="16"/>
      <c r="K107" s="20"/>
      <c r="L107" s="17"/>
      <c r="M107" s="46"/>
      <c r="N107" s="15"/>
      <c r="O107" s="72"/>
    </row>
    <row r="108" spans="1:15" ht="18">
      <c r="A108" s="16"/>
      <c r="B108" s="16"/>
      <c r="C108" s="16"/>
      <c r="D108" s="16"/>
      <c r="E108" s="37"/>
      <c r="F108" s="16"/>
      <c r="G108" s="18"/>
      <c r="H108" s="16"/>
      <c r="I108" s="19"/>
      <c r="J108" s="16"/>
      <c r="K108" s="20"/>
      <c r="L108" s="16"/>
      <c r="M108" s="16"/>
      <c r="N108" s="16"/>
      <c r="O108" s="16"/>
    </row>
    <row r="109" spans="1:15" ht="18">
      <c r="A109" s="16"/>
      <c r="B109" s="16"/>
      <c r="C109" s="16"/>
      <c r="D109" s="16"/>
      <c r="E109" s="37"/>
      <c r="F109" s="16"/>
      <c r="G109" s="18"/>
      <c r="H109" s="16"/>
      <c r="I109" s="19"/>
      <c r="J109" s="16"/>
      <c r="K109" s="20"/>
      <c r="L109" s="16"/>
      <c r="M109" s="16"/>
      <c r="N109" s="16"/>
      <c r="O109" s="16"/>
    </row>
    <row r="110" spans="1:15" ht="18">
      <c r="A110" s="16"/>
      <c r="B110" s="16"/>
      <c r="C110" s="16"/>
      <c r="D110" s="16"/>
      <c r="E110" s="37"/>
      <c r="F110" s="16"/>
      <c r="G110" s="18"/>
      <c r="H110" s="16"/>
      <c r="I110" s="19"/>
      <c r="J110" s="16"/>
      <c r="K110" s="20"/>
      <c r="L110" s="16"/>
      <c r="M110" s="16"/>
      <c r="N110" s="16"/>
      <c r="O110" s="16"/>
    </row>
    <row r="111" spans="1:15" ht="18">
      <c r="A111" s="38"/>
      <c r="B111" s="38"/>
      <c r="C111" s="38"/>
      <c r="D111" s="38"/>
      <c r="E111" s="39"/>
      <c r="F111" s="38"/>
      <c r="G111" s="32"/>
      <c r="H111" s="38"/>
      <c r="I111" s="40"/>
      <c r="J111" s="38"/>
      <c r="K111" s="29"/>
      <c r="L111" s="38"/>
      <c r="M111" s="38"/>
      <c r="N111" s="38"/>
      <c r="O111" s="38"/>
    </row>
    <row r="112" spans="1:15" ht="18">
      <c r="A112" s="76"/>
      <c r="B112" s="403" t="s">
        <v>55</v>
      </c>
      <c r="C112" s="404"/>
      <c r="D112" s="405"/>
      <c r="E112" s="75">
        <f>SUM(E98:E111)</f>
        <v>20000</v>
      </c>
      <c r="F112" s="406" t="s">
        <v>55</v>
      </c>
      <c r="G112" s="406"/>
      <c r="H112" s="406"/>
      <c r="I112" s="406"/>
      <c r="J112" s="406"/>
      <c r="K112" s="406"/>
      <c r="L112" s="75">
        <f>SUM(L98:L111)</f>
        <v>0</v>
      </c>
      <c r="M112" s="75">
        <f>SUM(M98:M111)</f>
        <v>20000</v>
      </c>
      <c r="N112" s="105">
        <f>+E112-L112</f>
        <v>20000</v>
      </c>
      <c r="O112" s="84"/>
    </row>
    <row r="113" spans="1:15" ht="18">
      <c r="A113" s="86"/>
      <c r="B113" s="87"/>
      <c r="C113" s="87"/>
      <c r="D113" s="87"/>
      <c r="E113" s="88"/>
      <c r="F113" s="87"/>
      <c r="G113" s="87"/>
      <c r="H113" s="87"/>
      <c r="I113" s="87"/>
      <c r="J113" s="87"/>
      <c r="K113" s="87"/>
      <c r="L113" s="88"/>
      <c r="M113" s="88"/>
      <c r="N113" s="19"/>
      <c r="O113" s="19"/>
    </row>
    <row r="114" spans="1:15" ht="18">
      <c r="A114" s="19"/>
      <c r="B114" s="19"/>
      <c r="C114" s="19"/>
      <c r="D114" s="19"/>
      <c r="E114" s="36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8">
      <c r="A115" s="19"/>
      <c r="B115" s="19" t="s">
        <v>21</v>
      </c>
      <c r="C115" s="396" t="s">
        <v>121</v>
      </c>
      <c r="D115" s="396"/>
      <c r="E115" s="396"/>
      <c r="F115" s="19" t="s">
        <v>122</v>
      </c>
      <c r="G115" s="19"/>
      <c r="H115" s="19"/>
      <c r="I115" s="19"/>
      <c r="J115" s="19"/>
      <c r="K115" s="19"/>
      <c r="L115" s="19" t="s">
        <v>24</v>
      </c>
      <c r="M115" s="19"/>
      <c r="N115" s="19"/>
      <c r="O115" s="19"/>
    </row>
    <row r="116" spans="1:15" ht="18">
      <c r="A116" s="19"/>
      <c r="B116" s="19" t="s">
        <v>25</v>
      </c>
      <c r="C116" s="111" t="s">
        <v>75</v>
      </c>
      <c r="D116" s="111"/>
      <c r="E116" s="111"/>
      <c r="F116" s="19" t="s">
        <v>85</v>
      </c>
      <c r="G116" s="19"/>
      <c r="H116" s="19"/>
      <c r="I116" s="19"/>
      <c r="J116" s="19"/>
      <c r="K116" s="19"/>
      <c r="L116" s="19" t="s">
        <v>28</v>
      </c>
      <c r="M116" s="19"/>
      <c r="N116" s="19"/>
      <c r="O116" s="19"/>
    </row>
    <row r="117" spans="1:15" ht="18">
      <c r="A117" s="19"/>
      <c r="B117" s="19" t="s">
        <v>29</v>
      </c>
      <c r="C117" s="111" t="s">
        <v>74</v>
      </c>
      <c r="D117" s="111"/>
      <c r="E117" s="111"/>
      <c r="F117" s="19" t="s">
        <v>83</v>
      </c>
      <c r="G117" s="19"/>
      <c r="H117" s="19"/>
      <c r="I117" s="19"/>
      <c r="J117" s="19"/>
      <c r="K117" s="19"/>
      <c r="L117" s="397" t="s">
        <v>32</v>
      </c>
      <c r="M117" s="397"/>
      <c r="N117" s="397"/>
      <c r="O117" s="397"/>
    </row>
    <row r="118" spans="1:15" ht="18">
      <c r="A118" s="19"/>
      <c r="B118" s="19"/>
      <c r="C118" s="111" t="s">
        <v>76</v>
      </c>
      <c r="D118" s="111"/>
      <c r="E118" s="111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</sheetData>
  <mergeCells count="40">
    <mergeCell ref="G6:K6"/>
    <mergeCell ref="C25:E25"/>
    <mergeCell ref="L27:O27"/>
    <mergeCell ref="A31:O31"/>
    <mergeCell ref="A32:O32"/>
    <mergeCell ref="B22:D22"/>
    <mergeCell ref="F22:K22"/>
    <mergeCell ref="A1:O1"/>
    <mergeCell ref="A2:O2"/>
    <mergeCell ref="A3:O3"/>
    <mergeCell ref="A4:O4"/>
    <mergeCell ref="A5:O5"/>
    <mergeCell ref="A65:O65"/>
    <mergeCell ref="G66:K66"/>
    <mergeCell ref="C85:E85"/>
    <mergeCell ref="B52:D52"/>
    <mergeCell ref="F52:K52"/>
    <mergeCell ref="B82:D82"/>
    <mergeCell ref="F82:K82"/>
    <mergeCell ref="L57:O57"/>
    <mergeCell ref="A61:O61"/>
    <mergeCell ref="A62:O62"/>
    <mergeCell ref="A63:O63"/>
    <mergeCell ref="A64:O64"/>
    <mergeCell ref="A33:O33"/>
    <mergeCell ref="A34:O34"/>
    <mergeCell ref="C115:E115"/>
    <mergeCell ref="L117:O117"/>
    <mergeCell ref="A91:O91"/>
    <mergeCell ref="A92:O92"/>
    <mergeCell ref="A93:O93"/>
    <mergeCell ref="A94:O94"/>
    <mergeCell ref="A95:O95"/>
    <mergeCell ref="G96:K96"/>
    <mergeCell ref="B112:D112"/>
    <mergeCell ref="F112:K112"/>
    <mergeCell ref="L87:O87"/>
    <mergeCell ref="A35:O35"/>
    <mergeCell ref="G36:K36"/>
    <mergeCell ref="C55:E55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บริหารงานทั่วไป</vt:lpstr>
      <vt:lpstr>บริหารงานคลัง</vt:lpstr>
      <vt:lpstr>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</vt:lpstr>
      <vt:lpstr>ศาสนาวัฒนธรรมฯ</vt:lpstr>
      <vt:lpstr>อุตสาหกรรมและการโยธา</vt:lpstr>
      <vt:lpstr>แผนงบกลาง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admin</cp:lastModifiedBy>
  <cp:lastPrinted>2021-05-11T03:46:42Z</cp:lastPrinted>
  <dcterms:created xsi:type="dcterms:W3CDTF">2018-07-13T04:14:35Z</dcterms:created>
  <dcterms:modified xsi:type="dcterms:W3CDTF">2021-05-11T03:59:44Z</dcterms:modified>
</cp:coreProperties>
</file>